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\Documents\AAT Tests\"/>
    </mc:Choice>
  </mc:AlternateContent>
  <xr:revisionPtr revIDLastSave="0" documentId="8_{5E30746A-9224-4971-9D6D-C8C4371E5D2B}" xr6:coauthVersionLast="47" xr6:coauthVersionMax="47" xr10:uidLastSave="{00000000-0000-0000-0000-000000000000}"/>
  <bookViews>
    <workbookView xWindow="1824" yWindow="1884" windowWidth="17280" windowHeight="8880" firstSheet="11" activeTab="1" xr2:uid="{7E0F4493-1214-4BD7-8628-B26BFED5BBB9}"/>
  </bookViews>
  <sheets>
    <sheet name="Christmas" sheetId="1" state="hidden" r:id="rId1"/>
    <sheet name="Rounding prices instructions" sheetId="18" r:id="rId2"/>
    <sheet name="Rounding prices" sheetId="9" r:id="rId3"/>
    <sheet name="Rounding prices (ANSWER)" sheetId="10" r:id="rId4"/>
    <sheet name="Receivables questions" sheetId="19" r:id="rId5"/>
    <sheet name="Receivables " sheetId="8" r:id="rId6"/>
    <sheet name="Receivables (ANSWER)" sheetId="7" r:id="rId7"/>
    <sheet name="Sheet1" sheetId="23" state="hidden" r:id="rId8"/>
    <sheet name="Sheet2" sheetId="24" state="hidden" r:id="rId9"/>
    <sheet name="Wolvermere Utd Instructions" sheetId="20" r:id="rId10"/>
    <sheet name="Wolvermere United" sheetId="4" r:id="rId11"/>
    <sheet name="Wolvermere United (ANSWER)" sheetId="12" r:id="rId12"/>
    <sheet name="Sponsorship form instructions" sheetId="22" r:id="rId13"/>
    <sheet name="Sponsorship form" sheetId="11" r:id="rId14"/>
    <sheet name="Sponsorship form (ANSWERS)" sheetId="21" r:id="rId15"/>
    <sheet name="VLOOKUP (instructions)" sheetId="17" r:id="rId16"/>
    <sheet name="VLOOKUP" sheetId="14" r:id="rId17"/>
    <sheet name="VLOOKUP price list" sheetId="15" r:id="rId18"/>
    <sheet name="Sheet4" sheetId="26" state="hidden" r:id="rId19"/>
    <sheet name="VLOOKUP (ANSWERS)" sheetId="1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6" l="1"/>
  <c r="B4" i="26"/>
  <c r="B5" i="26"/>
  <c r="B6" i="26"/>
  <c r="B7" i="26"/>
  <c r="B8" i="26"/>
  <c r="B9" i="26"/>
  <c r="B10" i="26"/>
  <c r="B2" i="26"/>
  <c r="F2" i="24"/>
  <c r="C2" i="23"/>
  <c r="C3" i="23"/>
  <c r="C4" i="23"/>
  <c r="C5" i="23"/>
  <c r="C6" i="23"/>
  <c r="E6" i="21"/>
  <c r="E4" i="21"/>
  <c r="E2" i="21"/>
  <c r="C9" i="16"/>
  <c r="E9" i="16" s="1"/>
  <c r="C8" i="16"/>
  <c r="E8" i="16" s="1"/>
  <c r="C7" i="16"/>
  <c r="E7" i="16" s="1"/>
  <c r="E6" i="16"/>
  <c r="C6" i="16"/>
  <c r="C5" i="16"/>
  <c r="E5" i="16" s="1"/>
  <c r="C4" i="16"/>
  <c r="E4" i="16" s="1"/>
  <c r="C3" i="16"/>
  <c r="E3" i="16" s="1"/>
  <c r="E2" i="16"/>
  <c r="C2" i="16"/>
  <c r="N16" i="12"/>
  <c r="N14" i="12"/>
  <c r="N12" i="12"/>
  <c r="N11" i="12"/>
  <c r="N9" i="12"/>
  <c r="N8" i="12"/>
  <c r="N7" i="12"/>
  <c r="D19" i="10"/>
  <c r="D18" i="10"/>
  <c r="D17" i="10"/>
  <c r="D16" i="10"/>
  <c r="D15" i="10"/>
  <c r="D14" i="10"/>
  <c r="D13" i="10"/>
  <c r="D12" i="10"/>
  <c r="D11" i="10"/>
  <c r="D10" i="10"/>
  <c r="D9" i="10"/>
  <c r="D8" i="10"/>
  <c r="C5" i="10"/>
  <c r="C4" i="10"/>
  <c r="C3" i="10"/>
  <c r="C2" i="10"/>
  <c r="G4" i="8"/>
  <c r="G4" i="7"/>
  <c r="B9" i="7" s="1"/>
  <c r="D9" i="7" s="1"/>
  <c r="B16" i="8" l="1"/>
  <c r="B20" i="8"/>
  <c r="B10" i="8"/>
  <c r="B12" i="8"/>
  <c r="B9" i="8"/>
  <c r="B13" i="8"/>
  <c r="B17" i="8"/>
  <c r="B14" i="8"/>
  <c r="B18" i="8"/>
  <c r="B11" i="8"/>
  <c r="B15" i="8"/>
  <c r="B19" i="8"/>
  <c r="B20" i="7"/>
  <c r="D20" i="7" s="1"/>
  <c r="B19" i="7"/>
  <c r="D19" i="7" s="1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E15" i="1"/>
  <c r="A5" i="1"/>
  <c r="G6" i="7" l="1"/>
</calcChain>
</file>

<file path=xl/sharedStrings.xml><?xml version="1.0" encoding="utf-8"?>
<sst xmlns="http://schemas.openxmlformats.org/spreadsheetml/2006/main" count="597" uniqueCount="299">
  <si>
    <t>Today's Date</t>
  </si>
  <si>
    <t>Christmas</t>
  </si>
  <si>
    <t>How many days until Christmas?</t>
  </si>
  <si>
    <t>Task: write a formula in Cell E10 to calculate how many days there are until Christmas (1 mark)</t>
  </si>
  <si>
    <t>Invoice Date</t>
  </si>
  <si>
    <t>Customer</t>
  </si>
  <si>
    <t>Today's date:</t>
  </si>
  <si>
    <t>Total Overdue</t>
  </si>
  <si>
    <t>Overdue? y/n</t>
  </si>
  <si>
    <t>Total</t>
  </si>
  <si>
    <t>Amount</t>
  </si>
  <si>
    <t>Alpha</t>
  </si>
  <si>
    <t>Beta</t>
  </si>
  <si>
    <t>Gamma</t>
  </si>
  <si>
    <t>Delta</t>
  </si>
  <si>
    <t>Epsilon</t>
  </si>
  <si>
    <t>Zeta</t>
  </si>
  <si>
    <t>Eta</t>
  </si>
  <si>
    <t>Theta</t>
  </si>
  <si>
    <t>Iota</t>
  </si>
  <si>
    <t>Kappa</t>
  </si>
  <si>
    <t>Lamda</t>
  </si>
  <si>
    <t>Mu</t>
  </si>
  <si>
    <t>### **Wolvermere United's Premier League Season Results**</t>
  </si>
  <si>
    <t xml:space="preserve"> vs. Eldermoor City (H) </t>
  </si>
  <si>
    <t xml:space="preserve"> Debut goal for new signing </t>
  </si>
  <si>
    <t xml:space="preserve"> vs. Oxcliffe Rovers (A) </t>
  </si>
  <si>
    <t xml:space="preserve"> Midfield struggled against pressing game </t>
  </si>
  <si>
    <t xml:space="preserve"> vs. Thornley FC (H) </t>
  </si>
  <si>
    <t xml:space="preserve"> Late header saved a point </t>
  </si>
  <si>
    <t xml:space="preserve"> vs. Kingsbury Athletic (A) </t>
  </si>
  <si>
    <t xml:space="preserve"> Controversial VAR decision </t>
  </si>
  <si>
    <t xml:space="preserve"> vs. Blackridge Town (H) </t>
  </si>
  <si>
    <t xml:space="preserve"> Dominant display from the defense </t>
  </si>
  <si>
    <t xml:space="preserve"> vs. Ravengate FC (A) </t>
  </si>
  <si>
    <t xml:space="preserve"> Overrun by rapid counterattacks </t>
  </si>
  <si>
    <t xml:space="preserve"> vs. Hallowmere Rovers (H) </t>
  </si>
  <si>
    <t xml:space="preserve"> Injury-time heartbreak </t>
  </si>
  <si>
    <t xml:space="preserve"> vs. Fernwick Albion (A) </t>
  </si>
  <si>
    <t xml:space="preserve"> Thrilling comeback from 2-0 down </t>
  </si>
  <si>
    <t xml:space="preserve"> vs. Westbourne AFC (H) </t>
  </si>
  <si>
    <t xml:space="preserve"> Hard-fought victory in the rain </t>
  </si>
  <si>
    <t xml:space="preserve"> vs. Silvermere FC (A) </t>
  </si>
  <si>
    <t xml:space="preserve"> Set-piece struggles continue </t>
  </si>
  <si>
    <t xml:space="preserve"> vs. Southwood Rangers (H) </t>
  </si>
  <si>
    <t xml:space="preserve"> Uninspired attacking display </t>
  </si>
  <si>
    <t xml:space="preserve"> vs. Ironhaven Wanderers (A) </t>
  </si>
  <si>
    <t xml:space="preserve"> Best performance of the season so far </t>
  </si>
  <si>
    <t xml:space="preserve"> vs. Crownford United (H) </t>
  </si>
  <si>
    <t xml:space="preserve"> Late penalty rescues a draw </t>
  </si>
  <si>
    <t xml:space="preserve"> vs. Ashford Vale (A) </t>
  </si>
  <si>
    <t xml:space="preserve"> Both teams canceled each other out </t>
  </si>
  <si>
    <t xml:space="preserve"> vs. Redcliffe Spartans (H) </t>
  </si>
  <si>
    <t xml:space="preserve"> Hat-trick heroics! </t>
  </si>
  <si>
    <t xml:space="preserve"> vs. Stormbrook FC (A) </t>
  </si>
  <si>
    <t xml:space="preserve"> Unable to cope with the opposition’s pace </t>
  </si>
  <si>
    <t xml:space="preserve"> vs. Foxmere City (H) </t>
  </si>
  <si>
    <t xml:space="preserve"> Wild six-goal thriller </t>
  </si>
  <si>
    <t xml:space="preserve"> vs. Eldermoor City (A) </t>
  </si>
  <si>
    <t xml:space="preserve"> Battled hard for a point </t>
  </si>
  <si>
    <t xml:space="preserve"> vs. Oxcliffe Rovers (H) </t>
  </si>
  <si>
    <t xml:space="preserve"> Revenge for earlier defeat </t>
  </si>
  <si>
    <t xml:space="preserve"> vs. Thornley FC (A) </t>
  </si>
  <si>
    <t xml:space="preserve"> Defensive lapse in the final minutes </t>
  </si>
  <si>
    <t xml:space="preserve"> vs. Kingsbury Athletic (H) </t>
  </si>
  <si>
    <t xml:space="preserve"> End-to-end spectacle but unlucky result </t>
  </si>
  <si>
    <t xml:space="preserve"> vs. Blackridge Town (A) </t>
  </si>
  <si>
    <t xml:space="preserve"> First clean sheet away from home </t>
  </si>
  <si>
    <t xml:space="preserve"> vs. Ravengate FC (H) </t>
  </si>
  <si>
    <t xml:space="preserve"> Hammered by clinical finishing </t>
  </si>
  <si>
    <t xml:space="preserve"> vs. Hallowmere Rovers (A) </t>
  </si>
  <si>
    <t xml:space="preserve"> Late drama delivers a thrilling win </t>
  </si>
  <si>
    <t xml:space="preserve"> vs. Fernwick Albion (H) </t>
  </si>
  <si>
    <t xml:space="preserve"> Controlled performance at home </t>
  </si>
  <si>
    <t xml:space="preserve"> vs. Westbourne AFC (A) </t>
  </si>
  <si>
    <t xml:space="preserve"> Frustrating match with few chances </t>
  </si>
  <si>
    <t xml:space="preserve"> vs. Silvermere FC (H) </t>
  </si>
  <si>
    <t xml:space="preserve"> Entertaining game with defensive errors </t>
  </si>
  <si>
    <t xml:space="preserve"> vs. Southwood Rangers (A) </t>
  </si>
  <si>
    <t xml:space="preserve"> Battled back from 2-0 down </t>
  </si>
  <si>
    <t xml:space="preserve"> vs. Ironhaven Wanderers (H) </t>
  </si>
  <si>
    <t xml:space="preserve"> Resilient second-half performance </t>
  </si>
  <si>
    <t xml:space="preserve"> vs. Crownford United (A) </t>
  </si>
  <si>
    <t xml:space="preserve"> Both teams missed key chances </t>
  </si>
  <si>
    <t xml:space="preserve"> vs. Ashford Vale (H) </t>
  </si>
  <si>
    <t xml:space="preserve"> A reality check after strong form </t>
  </si>
  <si>
    <t xml:space="preserve"> vs. Redcliffe Spartans (A) </t>
  </si>
  <si>
    <t xml:space="preserve"> Tactical masterclass on the road </t>
  </si>
  <si>
    <t xml:space="preserve"> vs. Stormbrook FC (H) </t>
  </si>
  <si>
    <t xml:space="preserve"> A game of missed opportunities </t>
  </si>
  <si>
    <t xml:space="preserve"> vs. Foxmere City (A) </t>
  </si>
  <si>
    <t xml:space="preserve"> Defensive mistakes proved costly </t>
  </si>
  <si>
    <t xml:space="preserve"> Solid defensive effort for the three points </t>
  </si>
  <si>
    <t xml:space="preserve"> Outclassed by slick passing game </t>
  </si>
  <si>
    <t xml:space="preserve"> Emotional home victory </t>
  </si>
  <si>
    <t xml:space="preserve"> Secured safety with a strong showing </t>
  </si>
  <si>
    <t>Matchday</t>
  </si>
  <si>
    <t>Opponent</t>
  </si>
  <si>
    <t>Result</t>
  </si>
  <si>
    <t>Goals For</t>
  </si>
  <si>
    <t>Goals against</t>
  </si>
  <si>
    <t>Notes</t>
  </si>
  <si>
    <t>W</t>
  </si>
  <si>
    <t>L</t>
  </si>
  <si>
    <t>D</t>
  </si>
  <si>
    <t>Number of Wins (W):</t>
  </si>
  <si>
    <t>Number of Draws (D):</t>
  </si>
  <si>
    <t>Number of Losses (L):</t>
  </si>
  <si>
    <t>Total Goals For:</t>
  </si>
  <si>
    <t>Average Goals For per game:</t>
  </si>
  <si>
    <t>Season Review</t>
  </si>
  <si>
    <t>Number of Clean Sheets (0 Goals against in a game):</t>
  </si>
  <si>
    <t>Most Goals For in a game:</t>
  </si>
  <si>
    <t xml:space="preserve"> AquaGlow     </t>
  </si>
  <si>
    <t xml:space="preserve"> BerryBurst   </t>
  </si>
  <si>
    <t xml:space="preserve"> CloudSoft    </t>
  </si>
  <si>
    <t xml:space="preserve"> DuraGrip     </t>
  </si>
  <si>
    <t xml:space="preserve"> EcoBrite     </t>
  </si>
  <si>
    <t xml:space="preserve"> FlexWear     </t>
  </si>
  <si>
    <t xml:space="preserve"> GlowGuard    </t>
  </si>
  <si>
    <t xml:space="preserve"> HushTone     </t>
  </si>
  <si>
    <t xml:space="preserve"> InfinityBrew </t>
  </si>
  <si>
    <t xml:space="preserve"> JoltCharge   </t>
  </si>
  <si>
    <t xml:space="preserve"> KleanFresh   </t>
  </si>
  <si>
    <t xml:space="preserve"> LumeLight    </t>
  </si>
  <si>
    <t>Product</t>
  </si>
  <si>
    <t>Number sold</t>
  </si>
  <si>
    <t>Total revenue</t>
  </si>
  <si>
    <t>Sector</t>
  </si>
  <si>
    <t>Revenues</t>
  </si>
  <si>
    <t>Rounded to nearest £100</t>
  </si>
  <si>
    <t>North</t>
  </si>
  <si>
    <t>South</t>
  </si>
  <si>
    <t xml:space="preserve">East </t>
  </si>
  <si>
    <t>West</t>
  </si>
  <si>
    <t>Average revenue per unit (nearest 10p)</t>
  </si>
  <si>
    <t xml:space="preserve"> Alice      </t>
  </si>
  <si>
    <t xml:space="preserve"> Benjamin   </t>
  </si>
  <si>
    <t xml:space="preserve"> Charlotte  </t>
  </si>
  <si>
    <t xml:space="preserve"> Daniel     </t>
  </si>
  <si>
    <t xml:space="preserve"> Emily      </t>
  </si>
  <si>
    <t xml:space="preserve"> Felix      </t>
  </si>
  <si>
    <t xml:space="preserve"> Grace      </t>
  </si>
  <si>
    <t xml:space="preserve"> Henry      </t>
  </si>
  <si>
    <t xml:space="preserve"> Isabella   </t>
  </si>
  <si>
    <t xml:space="preserve"> Jacob      </t>
  </si>
  <si>
    <t xml:space="preserve"> Katherine  </t>
  </si>
  <si>
    <t xml:space="preserve"> Lucas      </t>
  </si>
  <si>
    <t xml:space="preserve"> Michael    </t>
  </si>
  <si>
    <t xml:space="preserve"> Natalie    </t>
  </si>
  <si>
    <t xml:space="preserve"> Oliver     </t>
  </si>
  <si>
    <t xml:space="preserve"> Penelope   </t>
  </si>
  <si>
    <t xml:space="preserve"> Quentin    </t>
  </si>
  <si>
    <t xml:space="preserve"> Rebecca    </t>
  </si>
  <si>
    <t xml:space="preserve"> Samuel     </t>
  </si>
  <si>
    <t xml:space="preserve"> Thomas     </t>
  </si>
  <si>
    <t xml:space="preserve"> Ursula     </t>
  </si>
  <si>
    <t xml:space="preserve"> Vincent    </t>
  </si>
  <si>
    <t xml:space="preserve"> William    </t>
  </si>
  <si>
    <t xml:space="preserve"> Xander     </t>
  </si>
  <si>
    <t xml:space="preserve"> Yasmine    </t>
  </si>
  <si>
    <t xml:space="preserve"> Zachary    </t>
  </si>
  <si>
    <t>Name</t>
  </si>
  <si>
    <t>Reply</t>
  </si>
  <si>
    <t>y</t>
  </si>
  <si>
    <t>n</t>
  </si>
  <si>
    <t>People still to reply</t>
  </si>
  <si>
    <t>People responded</t>
  </si>
  <si>
    <t>Number of confirmed sponsors</t>
  </si>
  <si>
    <t xml:space="preserve"> Price (£) </t>
  </si>
  <si>
    <t>Quantity</t>
  </si>
  <si>
    <t xml:space="preserve"> Item                   </t>
  </si>
  <si>
    <t xml:space="preserve"> Apples (1kg)          </t>
  </si>
  <si>
    <t xml:space="preserve"> Bananas (1kg)         </t>
  </si>
  <si>
    <t xml:space="preserve"> Oranges (1kg)         </t>
  </si>
  <si>
    <t xml:space="preserve"> Grapes (500g)         </t>
  </si>
  <si>
    <t xml:space="preserve"> Strawberries (250g)   </t>
  </si>
  <si>
    <t xml:space="preserve"> Blueberries (200g)    </t>
  </si>
  <si>
    <t xml:space="preserve"> Peaches (500g)        </t>
  </si>
  <si>
    <t xml:space="preserve"> Plums (500g)          </t>
  </si>
  <si>
    <t xml:space="preserve"> Pears (1kg)           </t>
  </si>
  <si>
    <t xml:space="preserve"> Kiwi (each)           </t>
  </si>
  <si>
    <t xml:space="preserve"> Cherries (500g)       </t>
  </si>
  <si>
    <t xml:space="preserve"> Figs (250g)           </t>
  </si>
  <si>
    <t xml:space="preserve"> Dates (250g)          </t>
  </si>
  <si>
    <t xml:space="preserve"> Carrots (1kg)         </t>
  </si>
  <si>
    <t xml:space="preserve"> Potatoes (2kg)        </t>
  </si>
  <si>
    <t xml:space="preserve"> Sweet Potatoes (1kg)  </t>
  </si>
  <si>
    <t xml:space="preserve"> Tomatoes (1kg)        </t>
  </si>
  <si>
    <t xml:space="preserve"> Cherry Tomatoes (250g)</t>
  </si>
  <si>
    <t xml:space="preserve"> Red Onion (1kg)       </t>
  </si>
  <si>
    <t xml:space="preserve"> White Onion (1kg)     </t>
  </si>
  <si>
    <t xml:space="preserve"> Garlic (100g)         </t>
  </si>
  <si>
    <t xml:space="preserve"> Spinach (250g)        </t>
  </si>
  <si>
    <t xml:space="preserve"> Kale (250g)           </t>
  </si>
  <si>
    <t xml:space="preserve"> Cauliflower (each)    </t>
  </si>
  <si>
    <t xml:space="preserve"> Green Beans (500g)    </t>
  </si>
  <si>
    <t xml:space="preserve"> Peas (500g)           </t>
  </si>
  <si>
    <t xml:space="preserve"> Mushrooms (250g)      </t>
  </si>
  <si>
    <t xml:space="preserve"> Asparagus (250g)      </t>
  </si>
  <si>
    <t xml:space="preserve"> Parsnip (500g)        </t>
  </si>
  <si>
    <t xml:space="preserve"> Beetroots (500g)      </t>
  </si>
  <si>
    <t xml:space="preserve"> Radish (250g)         </t>
  </si>
  <si>
    <t xml:space="preserve"> Ginger (100g)         </t>
  </si>
  <si>
    <t xml:space="preserve"> Leeks (each)          </t>
  </si>
  <si>
    <t xml:space="preserve"> Spring Onions (bunch) </t>
  </si>
  <si>
    <t xml:space="preserve"> Mango           </t>
  </si>
  <si>
    <t xml:space="preserve"> Pineapple     </t>
  </si>
  <si>
    <t xml:space="preserve"> Watermelon </t>
  </si>
  <si>
    <t xml:space="preserve"> Avocado </t>
  </si>
  <si>
    <t xml:space="preserve"> Lemons        </t>
  </si>
  <si>
    <t xml:space="preserve"> Limes       </t>
  </si>
  <si>
    <t xml:space="preserve"> Pomegranate   </t>
  </si>
  <si>
    <t xml:space="preserve"> Cucumbers </t>
  </si>
  <si>
    <t xml:space="preserve"> Green Pepper</t>
  </si>
  <si>
    <t xml:space="preserve"> Lettuce   </t>
  </si>
  <si>
    <t xml:space="preserve"> Broccoli     </t>
  </si>
  <si>
    <t xml:space="preserve"> Corn on the Cob </t>
  </si>
  <si>
    <t xml:space="preserve"> Courgette </t>
  </si>
  <si>
    <t xml:space="preserve"> Aubergine </t>
  </si>
  <si>
    <t xml:space="preserve"> Celery </t>
  </si>
  <si>
    <t xml:space="preserve"> Customer Name </t>
  </si>
  <si>
    <t xml:space="preserve"> Items Ordered                                      </t>
  </si>
  <si>
    <t xml:space="preserve"> Alice       </t>
  </si>
  <si>
    <t xml:space="preserve"> Bob         </t>
  </si>
  <si>
    <t xml:space="preserve"> Claire      </t>
  </si>
  <si>
    <t xml:space="preserve"> David       </t>
  </si>
  <si>
    <t xml:space="preserve"> Emily       </t>
  </si>
  <si>
    <t xml:space="preserve"> Frank       </t>
  </si>
  <si>
    <t xml:space="preserve"> George      </t>
  </si>
  <si>
    <t xml:space="preserve"> Hannah      </t>
  </si>
  <si>
    <t>Unit list price</t>
  </si>
  <si>
    <t>In the 'VLOOKUP' worksheet is a list of customer orders from a greengrocers business.</t>
  </si>
  <si>
    <t>TASKS:</t>
  </si>
  <si>
    <t>1.  In Cell C2, write a formula using VLOOKUP to look up the price of Apples (from the price list in the 'VLOOKUP price list' worksheet) and display it.</t>
  </si>
  <si>
    <t>2. Apply this formula to the other cells in Column C</t>
  </si>
  <si>
    <t>3. Taking into account the quantity ordered (in Column D) write a formula in Cell E2 for the total price for Alice's order</t>
  </si>
  <si>
    <t>4. Apply this formula to the rest of the customers</t>
  </si>
  <si>
    <t>5.  Highlight the cells of the Total Column (Column E) in light blue and make the prices in Italics</t>
  </si>
  <si>
    <t>1.  In Cell C2 of the 'Rounding prices' worksheet, write to round the Revenue figure in Cell B2 to the nearest £100</t>
  </si>
  <si>
    <t>2. Apply this formula to Cells C3 to C5</t>
  </si>
  <si>
    <r>
      <t xml:space="preserve">3. In Cell D8, write a formula to calculate the average sales price per unit, </t>
    </r>
    <r>
      <rPr>
        <b/>
        <sz val="11"/>
        <color theme="1"/>
        <rFont val="Aptos Narrow"/>
        <family val="2"/>
        <scheme val="minor"/>
      </rPr>
      <t>rounded up to the nearest 10p (£0.10)</t>
    </r>
  </si>
  <si>
    <t>4. Apply this formula to Cells D9 to D19</t>
  </si>
  <si>
    <t xml:space="preserve">In this exercise, you work in accounts receivable for a business whose standard credit terms are 30 days from the date of the invoice </t>
  </si>
  <si>
    <t>1. In Cell D9, write a formula that will display a 'y' if the invoice date in Cell B9 is more than 30 days old, otherwise display 'n'</t>
  </si>
  <si>
    <t>2. Apply this formula to Cells D10 to D20</t>
  </si>
  <si>
    <t>3. In Cell G6, write a formula using SUMIF to calculate the total amount of monies that are overdue (that is more than 30 days from date of invoice)</t>
  </si>
  <si>
    <t>Here is a list of Wolvermere United's results for the last season</t>
  </si>
  <si>
    <t>TASK</t>
  </si>
  <si>
    <t>In Column N of the 'Season Review', write appropriate formulas to complete the appropriate statistics</t>
  </si>
  <si>
    <t>In the 'Sponsorship form' worksheet is a list of people you have approached to sponsor you doing a 5k run.</t>
  </si>
  <si>
    <t>Some people have said whether they intend to sponsor you or not ('y' or 'n'), but have not yet confirmed an amount.</t>
  </si>
  <si>
    <t>Sponsors with a money amount against their name have committed to sponsor you that amount.</t>
  </si>
  <si>
    <t>TASK: In Cells E2, E4 and E6, write formulas to show you at a glance:</t>
  </si>
  <si>
    <t>a) How many people have responded</t>
  </si>
  <si>
    <t>b) The number of sponsors who have confirmed the amount they are giving</t>
  </si>
  <si>
    <t>c) The number of people who have yet to give any reply</t>
  </si>
  <si>
    <t>Q 1 of 5 ROUNDUP exercise instructions</t>
  </si>
  <si>
    <t>Q 2 of 5 - Overdue receivables exercise</t>
  </si>
  <si>
    <t>Q 3 of 5 - Wolvermere United exercise</t>
  </si>
  <si>
    <t>Q 4 of 5 - Sponsorship form (COUNT, COUNTA) task</t>
  </si>
  <si>
    <t>Q5 of 5 - VLOOKUP exercise instructions</t>
  </si>
  <si>
    <t>Pass?</t>
  </si>
  <si>
    <t>Student</t>
  </si>
  <si>
    <t>Test score</t>
  </si>
  <si>
    <t>Lucas</t>
  </si>
  <si>
    <t>Michael</t>
  </si>
  <si>
    <t>Natalie</t>
  </si>
  <si>
    <t xml:space="preserve">Oliver </t>
  </si>
  <si>
    <t>Penelope</t>
  </si>
  <si>
    <t>Fruit</t>
  </si>
  <si>
    <t>Number ordered</t>
  </si>
  <si>
    <t>Bella</t>
  </si>
  <si>
    <t>Charlie</t>
  </si>
  <si>
    <t>Diana</t>
  </si>
  <si>
    <t>Elliot</t>
  </si>
  <si>
    <t>Fiona</t>
  </si>
  <si>
    <t>George</t>
  </si>
  <si>
    <t>You can copy and paste this directly into Excel, and it will fit neatly into a column. If you’d like themed names—such as fictional characters, historical figures, or business-oriented names—just let me know, and I’ll refine it!</t>
  </si>
  <si>
    <t>Adam</t>
  </si>
  <si>
    <t>Bananas</t>
  </si>
  <si>
    <t>Oranges</t>
  </si>
  <si>
    <t>Apples</t>
  </si>
  <si>
    <t>Grapes</t>
  </si>
  <si>
    <t>Total Ordered</t>
  </si>
  <si>
    <t>Item code</t>
  </si>
  <si>
    <t>Description</t>
  </si>
  <si>
    <t>Price</t>
  </si>
  <si>
    <t>Extension Lead</t>
  </si>
  <si>
    <t>Video Doorbell</t>
  </si>
  <si>
    <t>Backup Power Unit</t>
  </si>
  <si>
    <t>Light Switch</t>
  </si>
  <si>
    <t>Power Strip</t>
  </si>
  <si>
    <t>Rocker Switch</t>
  </si>
  <si>
    <t>Capacitor</t>
  </si>
  <si>
    <t>Fuses (Pack)</t>
  </si>
  <si>
    <t>DC Plug</t>
  </si>
  <si>
    <t>Resistor Kit</t>
  </si>
  <si>
    <t>Item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</si>
</sst>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1" fillId="4" borderId="0" xfId="0" applyFont="1" applyFill="1"/>
    <xf numFmtId="14" fontId="0" fillId="4" borderId="0" xfId="0" applyNumberFormat="1" applyFill="1"/>
    <xf numFmtId="0" fontId="2" fillId="5" borderId="0" xfId="0" applyFont="1" applyFill="1"/>
    <xf numFmtId="14" fontId="2" fillId="5" borderId="0" xfId="0" applyNumberFormat="1" applyFont="1" applyFill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0" fillId="0" borderId="0" xfId="0" applyNumberFormat="1"/>
    <xf numFmtId="8" fontId="0" fillId="0" borderId="0" xfId="0" applyNumberFormat="1"/>
    <xf numFmtId="164" fontId="0" fillId="0" borderId="0" xfId="0" applyNumberFormat="1"/>
    <xf numFmtId="0" fontId="3" fillId="6" borderId="0" xfId="0" applyFont="1" applyFill="1"/>
    <xf numFmtId="164" fontId="3" fillId="6" borderId="0" xfId="0" applyNumberFormat="1" applyFont="1" applyFill="1"/>
    <xf numFmtId="6" fontId="0" fillId="0" borderId="0" xfId="0" applyNumberFormat="1"/>
    <xf numFmtId="1" fontId="0" fillId="0" borderId="0" xfId="0" applyNumberFormat="1"/>
    <xf numFmtId="0" fontId="1" fillId="2" borderId="8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6" fontId="0" fillId="2" borderId="8" xfId="0" applyNumberFormat="1" applyFill="1" applyBorder="1" applyAlignment="1">
      <alignment horizontal="center"/>
    </xf>
    <xf numFmtId="8" fontId="0" fillId="2" borderId="8" xfId="0" applyNumberFormat="1" applyFill="1" applyBorder="1" applyAlignment="1">
      <alignment horizontal="center"/>
    </xf>
    <xf numFmtId="0" fontId="1" fillId="3" borderId="5" xfId="0" applyFont="1" applyFill="1" applyBorder="1"/>
    <xf numFmtId="0" fontId="1" fillId="3" borderId="7" xfId="0" applyFont="1" applyFill="1" applyBorder="1"/>
    <xf numFmtId="0" fontId="1" fillId="3" borderId="10" xfId="0" applyFont="1" applyFill="1" applyBorder="1"/>
    <xf numFmtId="0" fontId="0" fillId="3" borderId="11" xfId="0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3" xfId="0" applyFont="1" applyFill="1" applyBorder="1"/>
    <xf numFmtId="0" fontId="5" fillId="0" borderId="0" xfId="0" applyFont="1"/>
    <xf numFmtId="0" fontId="0" fillId="2" borderId="14" xfId="0" applyFill="1" applyBorder="1"/>
    <xf numFmtId="0" fontId="0" fillId="2" borderId="13" xfId="0" applyFill="1" applyBorder="1"/>
    <xf numFmtId="4" fontId="0" fillId="2" borderId="14" xfId="0" applyNumberFormat="1" applyFill="1" applyBorder="1"/>
    <xf numFmtId="4" fontId="0" fillId="2" borderId="13" xfId="0" applyNumberFormat="1" applyFill="1" applyBorder="1"/>
    <xf numFmtId="4" fontId="1" fillId="2" borderId="8" xfId="0" applyNumberFormat="1" applyFont="1" applyFill="1" applyBorder="1"/>
    <xf numFmtId="0" fontId="6" fillId="0" borderId="0" xfId="0" applyFont="1" applyAlignment="1">
      <alignment horizontal="center" vertical="top"/>
    </xf>
    <xf numFmtId="0" fontId="0" fillId="0" borderId="15" xfId="0" applyBorder="1"/>
    <xf numFmtId="0" fontId="0" fillId="7" borderId="15" xfId="0" applyFill="1" applyBorder="1"/>
    <xf numFmtId="164" fontId="0" fillId="0" borderId="15" xfId="0" applyNumberFormat="1" applyBorder="1"/>
    <xf numFmtId="0" fontId="0" fillId="0" borderId="16" xfId="0" applyBorder="1"/>
    <xf numFmtId="0" fontId="0" fillId="7" borderId="16" xfId="0" applyFill="1" applyBorder="1"/>
    <xf numFmtId="164" fontId="0" fillId="0" borderId="16" xfId="0" applyNumberFormat="1" applyBorder="1"/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horizontal="center" vertical="top"/>
    </xf>
    <xf numFmtId="164" fontId="6" fillId="0" borderId="18" xfId="0" applyNumberFormat="1" applyFont="1" applyBorder="1" applyAlignment="1">
      <alignment horizontal="center" vertical="top"/>
    </xf>
    <xf numFmtId="3" fontId="0" fillId="0" borderId="19" xfId="0" applyNumberFormat="1" applyBorder="1"/>
    <xf numFmtId="3" fontId="0" fillId="0" borderId="20" xfId="0" applyNumberFormat="1" applyBorder="1"/>
    <xf numFmtId="164" fontId="6" fillId="3" borderId="9" xfId="0" applyNumberFormat="1" applyFont="1" applyFill="1" applyBorder="1" applyAlignment="1">
      <alignment horizontal="center" vertical="top"/>
    </xf>
    <xf numFmtId="0" fontId="7" fillId="0" borderId="0" xfId="0" applyFont="1"/>
    <xf numFmtId="164" fontId="5" fillId="3" borderId="21" xfId="0" applyNumberFormat="1" applyFont="1" applyFill="1" applyBorder="1"/>
    <xf numFmtId="164" fontId="5" fillId="3" borderId="22" xfId="0" applyNumberFormat="1" applyFont="1" applyFill="1" applyBorder="1"/>
    <xf numFmtId="164" fontId="5" fillId="3" borderId="23" xfId="0" applyNumberFormat="1" applyFont="1" applyFill="1" applyBorder="1"/>
    <xf numFmtId="164" fontId="6" fillId="7" borderId="9" xfId="0" applyNumberFormat="1" applyFont="1" applyFill="1" applyBorder="1" applyAlignment="1">
      <alignment horizontal="center" vertical="top"/>
    </xf>
    <xf numFmtId="164" fontId="5" fillId="7" borderId="21" xfId="0" applyNumberFormat="1" applyFont="1" applyFill="1" applyBorder="1"/>
    <xf numFmtId="164" fontId="5" fillId="7" borderId="22" xfId="0" applyNumberFormat="1" applyFont="1" applyFill="1" applyBorder="1"/>
    <xf numFmtId="164" fontId="5" fillId="7" borderId="23" xfId="0" applyNumberFormat="1" applyFont="1" applyFill="1" applyBorder="1"/>
    <xf numFmtId="0" fontId="0" fillId="0" borderId="14" xfId="0" applyBorder="1"/>
    <xf numFmtId="0" fontId="0" fillId="0" borderId="13" xfId="0" applyBorder="1"/>
    <xf numFmtId="0" fontId="1" fillId="8" borderId="8" xfId="0" applyFont="1" applyFill="1" applyBorder="1"/>
    <xf numFmtId="0" fontId="5" fillId="3" borderId="0" xfId="0" applyFont="1" applyFill="1"/>
    <xf numFmtId="8" fontId="0" fillId="0" borderId="5" xfId="0" applyNumberFormat="1" applyBorder="1"/>
    <xf numFmtId="8" fontId="0" fillId="0" borderId="7" xfId="0" applyNumberFormat="1" applyBorder="1"/>
    <xf numFmtId="0" fontId="1" fillId="9" borderId="25" xfId="0" applyFont="1" applyFill="1" applyBorder="1"/>
    <xf numFmtId="0" fontId="1" fillId="9" borderId="24" xfId="0" applyFont="1" applyFill="1" applyBorder="1"/>
    <xf numFmtId="0" fontId="0" fillId="0" borderId="11" xfId="0" applyBorder="1"/>
    <xf numFmtId="0" fontId="0" fillId="0" borderId="12" xfId="0" applyBorder="1"/>
    <xf numFmtId="0" fontId="1" fillId="10" borderId="9" xfId="0" applyFont="1" applyFill="1" applyBorder="1"/>
    <xf numFmtId="164" fontId="0" fillId="0" borderId="11" xfId="0" applyNumberFormat="1" applyBorder="1"/>
    <xf numFmtId="164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8759-87AA-47CB-BAA4-532C54C0FDD3}">
  <dimension ref="A1:E15"/>
  <sheetViews>
    <sheetView workbookViewId="0">
      <selection activeCell="E10" sqref="E10"/>
    </sheetView>
  </sheetViews>
  <sheetFormatPr defaultRowHeight="14.4" x14ac:dyDescent="0.3"/>
  <cols>
    <col min="1" max="1" width="11.44140625" bestFit="1" customWidth="1"/>
    <col min="2" max="2" width="10.33203125" bestFit="1" customWidth="1"/>
    <col min="3" max="3" width="11" customWidth="1"/>
    <col min="5" max="5" width="36" bestFit="1" customWidth="1"/>
  </cols>
  <sheetData>
    <row r="1" spans="1:5" x14ac:dyDescent="0.3">
      <c r="A1" s="67" t="s">
        <v>3</v>
      </c>
      <c r="B1" s="67"/>
      <c r="C1" s="67"/>
      <c r="D1" s="67"/>
      <c r="E1" s="67"/>
    </row>
    <row r="2" spans="1:5" x14ac:dyDescent="0.3">
      <c r="A2" s="67"/>
      <c r="B2" s="67"/>
      <c r="C2" s="67"/>
      <c r="D2" s="67"/>
      <c r="E2" s="67"/>
    </row>
    <row r="4" spans="1:5" x14ac:dyDescent="0.3">
      <c r="A4" s="5" t="s">
        <v>0</v>
      </c>
      <c r="B4" s="5" t="s">
        <v>1</v>
      </c>
      <c r="C4" s="2"/>
      <c r="E4" s="2"/>
    </row>
    <row r="5" spans="1:5" x14ac:dyDescent="0.3">
      <c r="A5" s="6">
        <f ca="1">TODAY()</f>
        <v>45833</v>
      </c>
      <c r="B5" s="6">
        <v>46016</v>
      </c>
    </row>
    <row r="8" spans="1:5" ht="15" thickBot="1" x14ac:dyDescent="0.35"/>
    <row r="9" spans="1:5" ht="19.2" thickTop="1" thickBot="1" x14ac:dyDescent="0.4">
      <c r="E9" s="3" t="s">
        <v>2</v>
      </c>
    </row>
    <row r="10" spans="1:5" ht="34.799999999999997" thickTop="1" thickBot="1" x14ac:dyDescent="0.7">
      <c r="E10" s="4"/>
    </row>
    <row r="11" spans="1:5" ht="15" thickTop="1" x14ac:dyDescent="0.3"/>
    <row r="12" spans="1:5" x14ac:dyDescent="0.3">
      <c r="A12" s="2"/>
    </row>
    <row r="15" spans="1:5" x14ac:dyDescent="0.3">
      <c r="E15">
        <f>_xlfn.DAYS(D10,C10)</f>
        <v>0</v>
      </c>
    </row>
  </sheetData>
  <mergeCells count="1">
    <mergeCell ref="A1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81D4-99AB-4BF9-AB3C-C1B96DEA8A2B}">
  <dimension ref="A1:A6"/>
  <sheetViews>
    <sheetView workbookViewId="0"/>
  </sheetViews>
  <sheetFormatPr defaultRowHeight="14.4" x14ac:dyDescent="0.3"/>
  <cols>
    <col min="1" max="1" width="82.109375" bestFit="1" customWidth="1"/>
  </cols>
  <sheetData>
    <row r="1" spans="1:1" x14ac:dyDescent="0.3">
      <c r="A1" s="2" t="s">
        <v>259</v>
      </c>
    </row>
    <row r="2" spans="1:1" x14ac:dyDescent="0.3">
      <c r="A2" s="2"/>
    </row>
    <row r="3" spans="1:1" x14ac:dyDescent="0.3">
      <c r="A3" s="36" t="s">
        <v>247</v>
      </c>
    </row>
    <row r="5" spans="1:1" x14ac:dyDescent="0.3">
      <c r="A5" t="s">
        <v>248</v>
      </c>
    </row>
    <row r="6" spans="1:1" x14ac:dyDescent="0.3">
      <c r="A6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F3DE-A3D4-4A93-B8C2-02402B044BD8}">
  <dimension ref="A3:N55"/>
  <sheetViews>
    <sheetView workbookViewId="0">
      <selection activeCell="N14" sqref="N14"/>
    </sheetView>
  </sheetViews>
  <sheetFormatPr defaultRowHeight="14.4" x14ac:dyDescent="0.3"/>
  <cols>
    <col min="3" max="3" width="24.44140625" bestFit="1" customWidth="1"/>
    <col min="6" max="6" width="11.77734375" bestFit="1" customWidth="1"/>
    <col min="13" max="13" width="24.77734375" customWidth="1"/>
    <col min="14" max="14" width="16.77734375" customWidth="1"/>
  </cols>
  <sheetData>
    <row r="3" spans="1:14" x14ac:dyDescent="0.3">
      <c r="A3" t="s">
        <v>23</v>
      </c>
    </row>
    <row r="4" spans="1:14" ht="15" thickBot="1" x14ac:dyDescent="0.35"/>
    <row r="5" spans="1:14" ht="18" x14ac:dyDescent="0.35">
      <c r="B5" s="2" t="s">
        <v>96</v>
      </c>
      <c r="C5" s="2" t="s">
        <v>97</v>
      </c>
      <c r="D5" s="2" t="s">
        <v>98</v>
      </c>
      <c r="E5" s="2" t="s">
        <v>99</v>
      </c>
      <c r="F5" s="2" t="s">
        <v>100</v>
      </c>
      <c r="G5" s="2" t="s">
        <v>101</v>
      </c>
      <c r="M5" s="16" t="s">
        <v>110</v>
      </c>
      <c r="N5" s="9"/>
    </row>
    <row r="6" spans="1:14" x14ac:dyDescent="0.3">
      <c r="B6">
        <v>1</v>
      </c>
      <c r="C6" t="s">
        <v>24</v>
      </c>
      <c r="D6" t="s">
        <v>102</v>
      </c>
      <c r="E6">
        <v>2</v>
      </c>
      <c r="F6">
        <v>1</v>
      </c>
      <c r="G6" t="s">
        <v>25</v>
      </c>
      <c r="M6" s="13"/>
      <c r="N6" s="10"/>
    </row>
    <row r="7" spans="1:14" x14ac:dyDescent="0.3">
      <c r="B7">
        <v>2</v>
      </c>
      <c r="C7" t="s">
        <v>26</v>
      </c>
      <c r="D7" t="s">
        <v>103</v>
      </c>
      <c r="E7">
        <v>0</v>
      </c>
      <c r="F7">
        <v>3</v>
      </c>
      <c r="G7" t="s">
        <v>27</v>
      </c>
      <c r="M7" s="14" t="s">
        <v>105</v>
      </c>
      <c r="N7" s="11"/>
    </row>
    <row r="8" spans="1:14" x14ac:dyDescent="0.3">
      <c r="B8">
        <v>3</v>
      </c>
      <c r="C8" t="s">
        <v>28</v>
      </c>
      <c r="D8" t="s">
        <v>104</v>
      </c>
      <c r="E8">
        <v>1</v>
      </c>
      <c r="F8">
        <v>1</v>
      </c>
      <c r="G8" t="s">
        <v>29</v>
      </c>
      <c r="M8" s="14" t="s">
        <v>106</v>
      </c>
      <c r="N8" s="11"/>
    </row>
    <row r="9" spans="1:14" x14ac:dyDescent="0.3">
      <c r="B9">
        <v>4</v>
      </c>
      <c r="C9" t="s">
        <v>30</v>
      </c>
      <c r="D9" t="s">
        <v>103</v>
      </c>
      <c r="E9">
        <v>1</v>
      </c>
      <c r="F9">
        <v>2</v>
      </c>
      <c r="G9" t="s">
        <v>31</v>
      </c>
      <c r="M9" s="14" t="s">
        <v>107</v>
      </c>
      <c r="N9" s="11"/>
    </row>
    <row r="10" spans="1:14" x14ac:dyDescent="0.3">
      <c r="B10">
        <v>5</v>
      </c>
      <c r="C10" t="s">
        <v>32</v>
      </c>
      <c r="D10" t="s">
        <v>102</v>
      </c>
      <c r="E10">
        <v>2</v>
      </c>
      <c r="F10">
        <v>0</v>
      </c>
      <c r="G10" t="s">
        <v>33</v>
      </c>
      <c r="M10" s="14"/>
      <c r="N10" s="11"/>
    </row>
    <row r="11" spans="1:14" x14ac:dyDescent="0.3">
      <c r="B11">
        <v>6</v>
      </c>
      <c r="C11" t="s">
        <v>34</v>
      </c>
      <c r="D11" t="s">
        <v>103</v>
      </c>
      <c r="E11">
        <v>0</v>
      </c>
      <c r="F11">
        <v>4</v>
      </c>
      <c r="G11" t="s">
        <v>35</v>
      </c>
      <c r="M11" s="14" t="s">
        <v>108</v>
      </c>
      <c r="N11" s="11"/>
    </row>
    <row r="12" spans="1:14" x14ac:dyDescent="0.3">
      <c r="B12">
        <v>7</v>
      </c>
      <c r="C12" t="s">
        <v>36</v>
      </c>
      <c r="D12" t="s">
        <v>103</v>
      </c>
      <c r="E12">
        <v>1</v>
      </c>
      <c r="F12">
        <v>2</v>
      </c>
      <c r="G12" t="s">
        <v>37</v>
      </c>
      <c r="M12" s="14" t="s">
        <v>109</v>
      </c>
      <c r="N12" s="11"/>
    </row>
    <row r="13" spans="1:14" x14ac:dyDescent="0.3">
      <c r="B13">
        <v>8</v>
      </c>
      <c r="C13" t="s">
        <v>38</v>
      </c>
      <c r="D13" t="s">
        <v>104</v>
      </c>
      <c r="E13">
        <v>2</v>
      </c>
      <c r="F13">
        <v>2</v>
      </c>
      <c r="G13" t="s">
        <v>39</v>
      </c>
      <c r="M13" s="14"/>
      <c r="N13" s="11"/>
    </row>
    <row r="14" spans="1:14" x14ac:dyDescent="0.3">
      <c r="B14">
        <v>9</v>
      </c>
      <c r="C14" t="s">
        <v>40</v>
      </c>
      <c r="D14" t="s">
        <v>102</v>
      </c>
      <c r="E14">
        <v>1</v>
      </c>
      <c r="F14">
        <v>0</v>
      </c>
      <c r="G14" t="s">
        <v>41</v>
      </c>
      <c r="M14" s="14" t="s">
        <v>112</v>
      </c>
      <c r="N14" s="11"/>
    </row>
    <row r="15" spans="1:14" x14ac:dyDescent="0.3">
      <c r="B15">
        <v>10</v>
      </c>
      <c r="C15" t="s">
        <v>42</v>
      </c>
      <c r="D15" t="s">
        <v>103</v>
      </c>
      <c r="E15">
        <v>1</v>
      </c>
      <c r="F15">
        <v>3</v>
      </c>
      <c r="G15" t="s">
        <v>43</v>
      </c>
      <c r="M15" s="14"/>
      <c r="N15" s="11"/>
    </row>
    <row r="16" spans="1:14" ht="29.4" thickBot="1" x14ac:dyDescent="0.35">
      <c r="B16">
        <v>11</v>
      </c>
      <c r="C16" t="s">
        <v>44</v>
      </c>
      <c r="D16" t="s">
        <v>103</v>
      </c>
      <c r="E16">
        <v>0</v>
      </c>
      <c r="F16">
        <v>2</v>
      </c>
      <c r="G16" t="s">
        <v>45</v>
      </c>
      <c r="M16" s="15" t="s">
        <v>111</v>
      </c>
      <c r="N16" s="12"/>
    </row>
    <row r="17" spans="2:7" x14ac:dyDescent="0.3">
      <c r="B17">
        <v>12</v>
      </c>
      <c r="C17" t="s">
        <v>46</v>
      </c>
      <c r="D17" t="s">
        <v>102</v>
      </c>
      <c r="E17">
        <v>3</v>
      </c>
      <c r="F17">
        <v>1</v>
      </c>
      <c r="G17" t="s">
        <v>47</v>
      </c>
    </row>
    <row r="18" spans="2:7" x14ac:dyDescent="0.3">
      <c r="B18">
        <v>13</v>
      </c>
      <c r="C18" t="s">
        <v>48</v>
      </c>
      <c r="D18" t="s">
        <v>104</v>
      </c>
      <c r="E18">
        <v>2</v>
      </c>
      <c r="F18">
        <v>2</v>
      </c>
      <c r="G18" t="s">
        <v>49</v>
      </c>
    </row>
    <row r="19" spans="2:7" x14ac:dyDescent="0.3">
      <c r="B19">
        <v>14</v>
      </c>
      <c r="C19" t="s">
        <v>50</v>
      </c>
      <c r="D19" t="s">
        <v>104</v>
      </c>
      <c r="E19">
        <v>1</v>
      </c>
      <c r="F19">
        <v>1</v>
      </c>
      <c r="G19" t="s">
        <v>51</v>
      </c>
    </row>
    <row r="20" spans="2:7" x14ac:dyDescent="0.3">
      <c r="B20">
        <v>15</v>
      </c>
      <c r="C20" t="s">
        <v>52</v>
      </c>
      <c r="D20" t="s">
        <v>102</v>
      </c>
      <c r="E20">
        <v>6</v>
      </c>
      <c r="F20">
        <v>0</v>
      </c>
      <c r="G20" t="s">
        <v>53</v>
      </c>
    </row>
    <row r="21" spans="2:7" x14ac:dyDescent="0.3">
      <c r="B21">
        <v>16</v>
      </c>
      <c r="C21" t="s">
        <v>54</v>
      </c>
      <c r="D21" t="s">
        <v>103</v>
      </c>
      <c r="E21">
        <v>0</v>
      </c>
      <c r="F21">
        <v>2</v>
      </c>
      <c r="G21" t="s">
        <v>55</v>
      </c>
    </row>
    <row r="22" spans="2:7" x14ac:dyDescent="0.3">
      <c r="B22">
        <v>17</v>
      </c>
      <c r="C22" t="s">
        <v>56</v>
      </c>
      <c r="D22" t="s">
        <v>104</v>
      </c>
      <c r="E22">
        <v>3</v>
      </c>
      <c r="F22">
        <v>3</v>
      </c>
      <c r="G22" t="s">
        <v>57</v>
      </c>
    </row>
    <row r="23" spans="2:7" x14ac:dyDescent="0.3">
      <c r="B23">
        <v>18</v>
      </c>
      <c r="C23" t="s">
        <v>58</v>
      </c>
      <c r="D23" t="s">
        <v>104</v>
      </c>
      <c r="E23">
        <v>1</v>
      </c>
      <c r="F23">
        <v>1</v>
      </c>
      <c r="G23" t="s">
        <v>59</v>
      </c>
    </row>
    <row r="24" spans="2:7" x14ac:dyDescent="0.3">
      <c r="B24">
        <v>19</v>
      </c>
      <c r="C24" t="s">
        <v>60</v>
      </c>
      <c r="D24" t="s">
        <v>102</v>
      </c>
      <c r="E24">
        <v>2</v>
      </c>
      <c r="F24">
        <v>1</v>
      </c>
      <c r="G24" t="s">
        <v>61</v>
      </c>
    </row>
    <row r="25" spans="2:7" x14ac:dyDescent="0.3">
      <c r="B25">
        <v>20</v>
      </c>
      <c r="C25" t="s">
        <v>62</v>
      </c>
      <c r="D25" t="s">
        <v>103</v>
      </c>
      <c r="E25">
        <v>1</v>
      </c>
      <c r="F25">
        <v>2</v>
      </c>
      <c r="G25" t="s">
        <v>63</v>
      </c>
    </row>
    <row r="26" spans="2:7" x14ac:dyDescent="0.3">
      <c r="B26">
        <v>21</v>
      </c>
      <c r="C26" t="s">
        <v>64</v>
      </c>
      <c r="D26" t="s">
        <v>103</v>
      </c>
      <c r="E26">
        <v>2</v>
      </c>
      <c r="F26">
        <v>3</v>
      </c>
      <c r="G26" t="s">
        <v>65</v>
      </c>
    </row>
    <row r="27" spans="2:7" x14ac:dyDescent="0.3">
      <c r="B27">
        <v>22</v>
      </c>
      <c r="C27" t="s">
        <v>66</v>
      </c>
      <c r="D27" t="s">
        <v>104</v>
      </c>
      <c r="E27">
        <v>0</v>
      </c>
      <c r="F27">
        <v>0</v>
      </c>
      <c r="G27" t="s">
        <v>67</v>
      </c>
    </row>
    <row r="28" spans="2:7" x14ac:dyDescent="0.3">
      <c r="B28">
        <v>23</v>
      </c>
      <c r="C28" t="s">
        <v>68</v>
      </c>
      <c r="D28" t="s">
        <v>103</v>
      </c>
      <c r="E28">
        <v>1</v>
      </c>
      <c r="F28">
        <v>4</v>
      </c>
      <c r="G28" t="s">
        <v>69</v>
      </c>
    </row>
    <row r="29" spans="2:7" x14ac:dyDescent="0.3">
      <c r="B29">
        <v>24</v>
      </c>
      <c r="C29" t="s">
        <v>70</v>
      </c>
      <c r="D29" t="s">
        <v>102</v>
      </c>
      <c r="E29">
        <v>3</v>
      </c>
      <c r="F29">
        <v>2</v>
      </c>
      <c r="G29" t="s">
        <v>71</v>
      </c>
    </row>
    <row r="30" spans="2:7" x14ac:dyDescent="0.3">
      <c r="B30">
        <v>25</v>
      </c>
      <c r="C30" t="s">
        <v>72</v>
      </c>
      <c r="D30" t="s">
        <v>102</v>
      </c>
      <c r="E30">
        <v>2</v>
      </c>
      <c r="F30">
        <v>0</v>
      </c>
      <c r="G30" t="s">
        <v>73</v>
      </c>
    </row>
    <row r="31" spans="2:7" x14ac:dyDescent="0.3">
      <c r="B31">
        <v>26</v>
      </c>
      <c r="C31" t="s">
        <v>74</v>
      </c>
      <c r="D31" t="s">
        <v>103</v>
      </c>
      <c r="E31">
        <v>0</v>
      </c>
      <c r="F31">
        <v>1</v>
      </c>
      <c r="G31" t="s">
        <v>75</v>
      </c>
    </row>
    <row r="32" spans="2:7" x14ac:dyDescent="0.3">
      <c r="B32">
        <v>27</v>
      </c>
      <c r="C32" t="s">
        <v>76</v>
      </c>
      <c r="D32" t="s">
        <v>104</v>
      </c>
      <c r="E32">
        <v>3</v>
      </c>
      <c r="F32">
        <v>3</v>
      </c>
      <c r="G32" t="s">
        <v>77</v>
      </c>
    </row>
    <row r="33" spans="1:7" x14ac:dyDescent="0.3">
      <c r="B33">
        <v>28</v>
      </c>
      <c r="C33" t="s">
        <v>78</v>
      </c>
      <c r="D33" t="s">
        <v>104</v>
      </c>
      <c r="E33">
        <v>2</v>
      </c>
      <c r="F33">
        <v>2</v>
      </c>
      <c r="G33" t="s">
        <v>79</v>
      </c>
    </row>
    <row r="34" spans="1:7" x14ac:dyDescent="0.3">
      <c r="B34">
        <v>29</v>
      </c>
      <c r="C34" t="s">
        <v>80</v>
      </c>
      <c r="D34" t="s">
        <v>102</v>
      </c>
      <c r="E34">
        <v>2</v>
      </c>
      <c r="F34">
        <v>1</v>
      </c>
      <c r="G34" t="s">
        <v>81</v>
      </c>
    </row>
    <row r="35" spans="1:7" x14ac:dyDescent="0.3">
      <c r="B35">
        <v>30</v>
      </c>
      <c r="C35" t="s">
        <v>82</v>
      </c>
      <c r="D35" t="s">
        <v>104</v>
      </c>
      <c r="E35">
        <v>1</v>
      </c>
      <c r="F35">
        <v>1</v>
      </c>
      <c r="G35" t="s">
        <v>83</v>
      </c>
    </row>
    <row r="36" spans="1:7" x14ac:dyDescent="0.3">
      <c r="B36">
        <v>31</v>
      </c>
      <c r="C36" t="s">
        <v>84</v>
      </c>
      <c r="D36" t="s">
        <v>103</v>
      </c>
      <c r="E36">
        <v>0</v>
      </c>
      <c r="F36">
        <v>3</v>
      </c>
      <c r="G36" t="s">
        <v>85</v>
      </c>
    </row>
    <row r="37" spans="1:7" x14ac:dyDescent="0.3">
      <c r="B37">
        <v>32</v>
      </c>
      <c r="C37" t="s">
        <v>86</v>
      </c>
      <c r="D37" t="s">
        <v>102</v>
      </c>
      <c r="E37">
        <v>3</v>
      </c>
      <c r="F37">
        <v>1</v>
      </c>
      <c r="G37" t="s">
        <v>87</v>
      </c>
    </row>
    <row r="38" spans="1:7" x14ac:dyDescent="0.3">
      <c r="B38">
        <v>33</v>
      </c>
      <c r="C38" t="s">
        <v>88</v>
      </c>
      <c r="D38" t="s">
        <v>104</v>
      </c>
      <c r="E38">
        <v>2</v>
      </c>
      <c r="F38">
        <v>2</v>
      </c>
      <c r="G38" t="s">
        <v>89</v>
      </c>
    </row>
    <row r="39" spans="1:7" x14ac:dyDescent="0.3">
      <c r="B39">
        <v>34</v>
      </c>
      <c r="C39" t="s">
        <v>90</v>
      </c>
      <c r="D39" t="s">
        <v>103</v>
      </c>
      <c r="E39">
        <v>1</v>
      </c>
      <c r="F39">
        <v>2</v>
      </c>
      <c r="G39" t="s">
        <v>91</v>
      </c>
    </row>
    <row r="40" spans="1:7" x14ac:dyDescent="0.3">
      <c r="B40">
        <v>35</v>
      </c>
      <c r="C40" t="s">
        <v>24</v>
      </c>
      <c r="D40" t="s">
        <v>102</v>
      </c>
      <c r="E40">
        <v>1</v>
      </c>
      <c r="F40">
        <v>0</v>
      </c>
      <c r="G40" t="s">
        <v>92</v>
      </c>
    </row>
    <row r="41" spans="1:7" x14ac:dyDescent="0.3">
      <c r="B41">
        <v>36</v>
      </c>
      <c r="C41" t="s">
        <v>26</v>
      </c>
      <c r="D41" t="s">
        <v>103</v>
      </c>
      <c r="E41">
        <v>0</v>
      </c>
      <c r="F41">
        <v>2</v>
      </c>
      <c r="G41" t="s">
        <v>93</v>
      </c>
    </row>
    <row r="42" spans="1:7" x14ac:dyDescent="0.3">
      <c r="B42">
        <v>37</v>
      </c>
      <c r="C42" t="s">
        <v>28</v>
      </c>
      <c r="D42" t="s">
        <v>102</v>
      </c>
      <c r="E42">
        <v>2</v>
      </c>
      <c r="F42">
        <v>1</v>
      </c>
      <c r="G42" t="s">
        <v>94</v>
      </c>
    </row>
    <row r="43" spans="1:7" x14ac:dyDescent="0.3">
      <c r="B43">
        <v>38</v>
      </c>
      <c r="C43" t="s">
        <v>30</v>
      </c>
      <c r="D43" t="s">
        <v>104</v>
      </c>
      <c r="E43">
        <v>1</v>
      </c>
      <c r="F43">
        <v>1</v>
      </c>
      <c r="G43" t="s">
        <v>95</v>
      </c>
    </row>
    <row r="46" spans="1:7" x14ac:dyDescent="0.3">
      <c r="A46" s="2"/>
      <c r="B46" s="2"/>
    </row>
    <row r="47" spans="1:7" x14ac:dyDescent="0.3">
      <c r="A47" s="2"/>
      <c r="B47" s="2"/>
    </row>
    <row r="48" spans="1:7" x14ac:dyDescent="0.3">
      <c r="A48" s="2"/>
      <c r="B48" s="2"/>
    </row>
    <row r="49" spans="1:2" x14ac:dyDescent="0.3">
      <c r="A49" s="2"/>
      <c r="B49" s="2"/>
    </row>
    <row r="50" spans="1:2" x14ac:dyDescent="0.3">
      <c r="A50" s="2"/>
      <c r="B50" s="2"/>
    </row>
    <row r="51" spans="1:2" x14ac:dyDescent="0.3">
      <c r="A51" s="2"/>
      <c r="B51" s="2"/>
    </row>
    <row r="52" spans="1:2" x14ac:dyDescent="0.3">
      <c r="A52" s="2"/>
      <c r="B52" s="2"/>
    </row>
    <row r="53" spans="1:2" x14ac:dyDescent="0.3">
      <c r="A53" s="2"/>
      <c r="B53" s="2"/>
    </row>
    <row r="54" spans="1:2" x14ac:dyDescent="0.3">
      <c r="A54" s="2"/>
      <c r="B54" s="2"/>
    </row>
    <row r="55" spans="1:2" x14ac:dyDescent="0.3">
      <c r="A55" s="2"/>
      <c r="B5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705B-DF50-4DF0-BBDB-C03EBB2EA8B5}">
  <dimension ref="A3:N55"/>
  <sheetViews>
    <sheetView topLeftCell="A4" workbookViewId="0">
      <selection activeCell="F8" sqref="F8"/>
    </sheetView>
  </sheetViews>
  <sheetFormatPr defaultRowHeight="14.4" x14ac:dyDescent="0.3"/>
  <cols>
    <col min="3" max="3" width="24.44140625" bestFit="1" customWidth="1"/>
    <col min="6" max="6" width="11.77734375" bestFit="1" customWidth="1"/>
    <col min="13" max="13" width="24.77734375" customWidth="1"/>
    <col min="14" max="14" width="16.77734375" customWidth="1"/>
  </cols>
  <sheetData>
    <row r="3" spans="1:14" x14ac:dyDescent="0.3">
      <c r="A3" t="s">
        <v>23</v>
      </c>
    </row>
    <row r="4" spans="1:14" ht="15" thickBot="1" x14ac:dyDescent="0.35"/>
    <row r="5" spans="1:14" ht="18" x14ac:dyDescent="0.35">
      <c r="B5" t="s">
        <v>96</v>
      </c>
      <c r="C5" t="s">
        <v>97</v>
      </c>
      <c r="D5" s="2" t="s">
        <v>98</v>
      </c>
      <c r="E5" s="2" t="s">
        <v>99</v>
      </c>
      <c r="F5" s="2" t="s">
        <v>100</v>
      </c>
      <c r="G5" s="2" t="s">
        <v>101</v>
      </c>
      <c r="M5" s="16" t="s">
        <v>110</v>
      </c>
      <c r="N5" s="9"/>
    </row>
    <row r="6" spans="1:14" x14ac:dyDescent="0.3">
      <c r="B6">
        <v>1</v>
      </c>
      <c r="C6" t="s">
        <v>24</v>
      </c>
      <c r="D6" t="s">
        <v>102</v>
      </c>
      <c r="E6">
        <v>2</v>
      </c>
      <c r="F6">
        <v>1</v>
      </c>
      <c r="G6" t="s">
        <v>25</v>
      </c>
      <c r="M6" s="13"/>
      <c r="N6" s="10"/>
    </row>
    <row r="7" spans="1:14" x14ac:dyDescent="0.3">
      <c r="B7">
        <v>2</v>
      </c>
      <c r="C7" t="s">
        <v>26</v>
      </c>
      <c r="D7" t="s">
        <v>103</v>
      </c>
      <c r="E7">
        <v>0</v>
      </c>
      <c r="F7">
        <v>3</v>
      </c>
      <c r="G7" t="s">
        <v>27</v>
      </c>
      <c r="M7" s="14" t="s">
        <v>105</v>
      </c>
      <c r="N7" s="11">
        <f>COUNTIF(D6:D43,"W")</f>
        <v>12</v>
      </c>
    </row>
    <row r="8" spans="1:14" x14ac:dyDescent="0.3">
      <c r="B8">
        <v>3</v>
      </c>
      <c r="C8" t="s">
        <v>28</v>
      </c>
      <c r="D8" t="s">
        <v>104</v>
      </c>
      <c r="E8">
        <v>1</v>
      </c>
      <c r="F8">
        <v>1</v>
      </c>
      <c r="G8" t="s">
        <v>29</v>
      </c>
      <c r="M8" s="14" t="s">
        <v>106</v>
      </c>
      <c r="N8" s="11">
        <f>COUNTIF(D6:D43,"D")</f>
        <v>12</v>
      </c>
    </row>
    <row r="9" spans="1:14" x14ac:dyDescent="0.3">
      <c r="B9">
        <v>4</v>
      </c>
      <c r="C9" t="s">
        <v>30</v>
      </c>
      <c r="D9" t="s">
        <v>103</v>
      </c>
      <c r="E9">
        <v>1</v>
      </c>
      <c r="F9">
        <v>2</v>
      </c>
      <c r="G9" t="s">
        <v>31</v>
      </c>
      <c r="M9" s="14" t="s">
        <v>107</v>
      </c>
      <c r="N9" s="11">
        <f>COUNTIF(D6:D43,"L")</f>
        <v>14</v>
      </c>
    </row>
    <row r="10" spans="1:14" x14ac:dyDescent="0.3">
      <c r="B10">
        <v>5</v>
      </c>
      <c r="C10" t="s">
        <v>32</v>
      </c>
      <c r="D10" t="s">
        <v>102</v>
      </c>
      <c r="E10">
        <v>2</v>
      </c>
      <c r="F10">
        <v>0</v>
      </c>
      <c r="G10" t="s">
        <v>33</v>
      </c>
      <c r="M10" s="14"/>
      <c r="N10" s="11"/>
    </row>
    <row r="11" spans="1:14" x14ac:dyDescent="0.3">
      <c r="B11">
        <v>6</v>
      </c>
      <c r="C11" t="s">
        <v>34</v>
      </c>
      <c r="D11" t="s">
        <v>103</v>
      </c>
      <c r="E11">
        <v>0</v>
      </c>
      <c r="F11">
        <v>4</v>
      </c>
      <c r="G11" t="s">
        <v>35</v>
      </c>
      <c r="M11" s="14" t="s">
        <v>108</v>
      </c>
      <c r="N11" s="11">
        <f>SUM(E6:E43)</f>
        <v>56</v>
      </c>
    </row>
    <row r="12" spans="1:14" x14ac:dyDescent="0.3">
      <c r="B12">
        <v>7</v>
      </c>
      <c r="C12" t="s">
        <v>36</v>
      </c>
      <c r="D12" t="s">
        <v>103</v>
      </c>
      <c r="E12">
        <v>1</v>
      </c>
      <c r="F12">
        <v>2</v>
      </c>
      <c r="G12" t="s">
        <v>37</v>
      </c>
      <c r="M12" s="14" t="s">
        <v>109</v>
      </c>
      <c r="N12" s="11">
        <f>AVERAGE(E6:E43)</f>
        <v>1.4736842105263157</v>
      </c>
    </row>
    <row r="13" spans="1:14" x14ac:dyDescent="0.3">
      <c r="B13">
        <v>8</v>
      </c>
      <c r="C13" t="s">
        <v>38</v>
      </c>
      <c r="D13" t="s">
        <v>104</v>
      </c>
      <c r="E13">
        <v>2</v>
      </c>
      <c r="F13">
        <v>2</v>
      </c>
      <c r="G13" t="s">
        <v>39</v>
      </c>
      <c r="M13" s="14"/>
      <c r="N13" s="11"/>
    </row>
    <row r="14" spans="1:14" x14ac:dyDescent="0.3">
      <c r="B14">
        <v>9</v>
      </c>
      <c r="C14" t="s">
        <v>40</v>
      </c>
      <c r="D14" t="s">
        <v>102</v>
      </c>
      <c r="E14">
        <v>1</v>
      </c>
      <c r="F14">
        <v>0</v>
      </c>
      <c r="G14" t="s">
        <v>41</v>
      </c>
      <c r="M14" s="14" t="s">
        <v>112</v>
      </c>
      <c r="N14" s="11">
        <f>MAX(E6:E43)</f>
        <v>6</v>
      </c>
    </row>
    <row r="15" spans="1:14" x14ac:dyDescent="0.3">
      <c r="B15">
        <v>10</v>
      </c>
      <c r="C15" t="s">
        <v>42</v>
      </c>
      <c r="D15" t="s">
        <v>103</v>
      </c>
      <c r="E15">
        <v>1</v>
      </c>
      <c r="F15">
        <v>3</v>
      </c>
      <c r="G15" t="s">
        <v>43</v>
      </c>
      <c r="M15" s="14"/>
      <c r="N15" s="11"/>
    </row>
    <row r="16" spans="1:14" ht="29.4" thickBot="1" x14ac:dyDescent="0.35">
      <c r="B16">
        <v>11</v>
      </c>
      <c r="C16" t="s">
        <v>44</v>
      </c>
      <c r="D16" t="s">
        <v>103</v>
      </c>
      <c r="E16">
        <v>0</v>
      </c>
      <c r="F16">
        <v>2</v>
      </c>
      <c r="G16" t="s">
        <v>45</v>
      </c>
      <c r="M16" s="15" t="s">
        <v>111</v>
      </c>
      <c r="N16" s="12">
        <f>COUNTIF(F6:F43,0)</f>
        <v>6</v>
      </c>
    </row>
    <row r="17" spans="2:7" x14ac:dyDescent="0.3">
      <c r="B17">
        <v>12</v>
      </c>
      <c r="C17" t="s">
        <v>46</v>
      </c>
      <c r="D17" t="s">
        <v>102</v>
      </c>
      <c r="E17">
        <v>3</v>
      </c>
      <c r="F17">
        <v>1</v>
      </c>
      <c r="G17" t="s">
        <v>47</v>
      </c>
    </row>
    <row r="18" spans="2:7" x14ac:dyDescent="0.3">
      <c r="B18">
        <v>13</v>
      </c>
      <c r="C18" t="s">
        <v>48</v>
      </c>
      <c r="D18" t="s">
        <v>104</v>
      </c>
      <c r="E18">
        <v>2</v>
      </c>
      <c r="F18">
        <v>2</v>
      </c>
      <c r="G18" t="s">
        <v>49</v>
      </c>
    </row>
    <row r="19" spans="2:7" x14ac:dyDescent="0.3">
      <c r="B19">
        <v>14</v>
      </c>
      <c r="C19" t="s">
        <v>50</v>
      </c>
      <c r="D19" t="s">
        <v>104</v>
      </c>
      <c r="E19">
        <v>1</v>
      </c>
      <c r="F19">
        <v>1</v>
      </c>
      <c r="G19" t="s">
        <v>51</v>
      </c>
    </row>
    <row r="20" spans="2:7" x14ac:dyDescent="0.3">
      <c r="B20">
        <v>15</v>
      </c>
      <c r="C20" t="s">
        <v>52</v>
      </c>
      <c r="D20" t="s">
        <v>102</v>
      </c>
      <c r="E20">
        <v>6</v>
      </c>
      <c r="F20">
        <v>0</v>
      </c>
      <c r="G20" t="s">
        <v>53</v>
      </c>
    </row>
    <row r="21" spans="2:7" x14ac:dyDescent="0.3">
      <c r="B21">
        <v>16</v>
      </c>
      <c r="C21" t="s">
        <v>54</v>
      </c>
      <c r="D21" t="s">
        <v>103</v>
      </c>
      <c r="E21">
        <v>0</v>
      </c>
      <c r="F21">
        <v>2</v>
      </c>
      <c r="G21" t="s">
        <v>55</v>
      </c>
    </row>
    <row r="22" spans="2:7" x14ac:dyDescent="0.3">
      <c r="B22">
        <v>17</v>
      </c>
      <c r="C22" t="s">
        <v>56</v>
      </c>
      <c r="D22" t="s">
        <v>104</v>
      </c>
      <c r="E22">
        <v>3</v>
      </c>
      <c r="F22">
        <v>3</v>
      </c>
      <c r="G22" t="s">
        <v>57</v>
      </c>
    </row>
    <row r="23" spans="2:7" x14ac:dyDescent="0.3">
      <c r="B23">
        <v>18</v>
      </c>
      <c r="C23" t="s">
        <v>58</v>
      </c>
      <c r="D23" t="s">
        <v>104</v>
      </c>
      <c r="E23">
        <v>1</v>
      </c>
      <c r="F23">
        <v>1</v>
      </c>
      <c r="G23" t="s">
        <v>59</v>
      </c>
    </row>
    <row r="24" spans="2:7" x14ac:dyDescent="0.3">
      <c r="B24">
        <v>19</v>
      </c>
      <c r="C24" t="s">
        <v>60</v>
      </c>
      <c r="D24" t="s">
        <v>102</v>
      </c>
      <c r="E24">
        <v>2</v>
      </c>
      <c r="F24">
        <v>1</v>
      </c>
      <c r="G24" t="s">
        <v>61</v>
      </c>
    </row>
    <row r="25" spans="2:7" x14ac:dyDescent="0.3">
      <c r="B25">
        <v>20</v>
      </c>
      <c r="C25" t="s">
        <v>62</v>
      </c>
      <c r="D25" t="s">
        <v>103</v>
      </c>
      <c r="E25">
        <v>1</v>
      </c>
      <c r="F25">
        <v>2</v>
      </c>
      <c r="G25" t="s">
        <v>63</v>
      </c>
    </row>
    <row r="26" spans="2:7" x14ac:dyDescent="0.3">
      <c r="B26">
        <v>21</v>
      </c>
      <c r="C26" t="s">
        <v>64</v>
      </c>
      <c r="D26" t="s">
        <v>103</v>
      </c>
      <c r="E26">
        <v>2</v>
      </c>
      <c r="F26">
        <v>3</v>
      </c>
      <c r="G26" t="s">
        <v>65</v>
      </c>
    </row>
    <row r="27" spans="2:7" x14ac:dyDescent="0.3">
      <c r="B27">
        <v>22</v>
      </c>
      <c r="C27" t="s">
        <v>66</v>
      </c>
      <c r="D27" t="s">
        <v>104</v>
      </c>
      <c r="E27">
        <v>0</v>
      </c>
      <c r="F27">
        <v>0</v>
      </c>
      <c r="G27" t="s">
        <v>67</v>
      </c>
    </row>
    <row r="28" spans="2:7" x14ac:dyDescent="0.3">
      <c r="B28">
        <v>23</v>
      </c>
      <c r="C28" t="s">
        <v>68</v>
      </c>
      <c r="D28" t="s">
        <v>103</v>
      </c>
      <c r="E28">
        <v>1</v>
      </c>
      <c r="F28">
        <v>4</v>
      </c>
      <c r="G28" t="s">
        <v>69</v>
      </c>
    </row>
    <row r="29" spans="2:7" x14ac:dyDescent="0.3">
      <c r="B29">
        <v>24</v>
      </c>
      <c r="C29" t="s">
        <v>70</v>
      </c>
      <c r="D29" t="s">
        <v>102</v>
      </c>
      <c r="E29">
        <v>3</v>
      </c>
      <c r="F29">
        <v>2</v>
      </c>
      <c r="G29" t="s">
        <v>71</v>
      </c>
    </row>
    <row r="30" spans="2:7" x14ac:dyDescent="0.3">
      <c r="B30">
        <v>25</v>
      </c>
      <c r="C30" t="s">
        <v>72</v>
      </c>
      <c r="D30" t="s">
        <v>102</v>
      </c>
      <c r="E30">
        <v>2</v>
      </c>
      <c r="F30">
        <v>0</v>
      </c>
      <c r="G30" t="s">
        <v>73</v>
      </c>
    </row>
    <row r="31" spans="2:7" x14ac:dyDescent="0.3">
      <c r="B31">
        <v>26</v>
      </c>
      <c r="C31" t="s">
        <v>74</v>
      </c>
      <c r="D31" t="s">
        <v>103</v>
      </c>
      <c r="E31">
        <v>0</v>
      </c>
      <c r="F31">
        <v>1</v>
      </c>
      <c r="G31" t="s">
        <v>75</v>
      </c>
    </row>
    <row r="32" spans="2:7" x14ac:dyDescent="0.3">
      <c r="B32">
        <v>27</v>
      </c>
      <c r="C32" t="s">
        <v>76</v>
      </c>
      <c r="D32" t="s">
        <v>104</v>
      </c>
      <c r="E32">
        <v>3</v>
      </c>
      <c r="F32">
        <v>3</v>
      </c>
      <c r="G32" t="s">
        <v>77</v>
      </c>
    </row>
    <row r="33" spans="1:7" x14ac:dyDescent="0.3">
      <c r="B33">
        <v>28</v>
      </c>
      <c r="C33" t="s">
        <v>78</v>
      </c>
      <c r="D33" t="s">
        <v>104</v>
      </c>
      <c r="E33">
        <v>2</v>
      </c>
      <c r="F33">
        <v>2</v>
      </c>
      <c r="G33" t="s">
        <v>79</v>
      </c>
    </row>
    <row r="34" spans="1:7" x14ac:dyDescent="0.3">
      <c r="B34">
        <v>29</v>
      </c>
      <c r="C34" t="s">
        <v>80</v>
      </c>
      <c r="D34" t="s">
        <v>102</v>
      </c>
      <c r="E34">
        <v>2</v>
      </c>
      <c r="F34">
        <v>1</v>
      </c>
      <c r="G34" t="s">
        <v>81</v>
      </c>
    </row>
    <row r="35" spans="1:7" x14ac:dyDescent="0.3">
      <c r="B35">
        <v>30</v>
      </c>
      <c r="C35" t="s">
        <v>82</v>
      </c>
      <c r="D35" t="s">
        <v>104</v>
      </c>
      <c r="E35">
        <v>1</v>
      </c>
      <c r="F35">
        <v>1</v>
      </c>
      <c r="G35" t="s">
        <v>83</v>
      </c>
    </row>
    <row r="36" spans="1:7" x14ac:dyDescent="0.3">
      <c r="B36">
        <v>31</v>
      </c>
      <c r="C36" t="s">
        <v>84</v>
      </c>
      <c r="D36" t="s">
        <v>103</v>
      </c>
      <c r="E36">
        <v>0</v>
      </c>
      <c r="F36">
        <v>3</v>
      </c>
      <c r="G36" t="s">
        <v>85</v>
      </c>
    </row>
    <row r="37" spans="1:7" x14ac:dyDescent="0.3">
      <c r="B37">
        <v>32</v>
      </c>
      <c r="C37" t="s">
        <v>86</v>
      </c>
      <c r="D37" t="s">
        <v>102</v>
      </c>
      <c r="E37">
        <v>3</v>
      </c>
      <c r="F37">
        <v>1</v>
      </c>
      <c r="G37" t="s">
        <v>87</v>
      </c>
    </row>
    <row r="38" spans="1:7" x14ac:dyDescent="0.3">
      <c r="B38">
        <v>33</v>
      </c>
      <c r="C38" t="s">
        <v>88</v>
      </c>
      <c r="D38" t="s">
        <v>104</v>
      </c>
      <c r="E38">
        <v>2</v>
      </c>
      <c r="F38">
        <v>2</v>
      </c>
      <c r="G38" t="s">
        <v>89</v>
      </c>
    </row>
    <row r="39" spans="1:7" x14ac:dyDescent="0.3">
      <c r="B39">
        <v>34</v>
      </c>
      <c r="C39" t="s">
        <v>90</v>
      </c>
      <c r="D39" t="s">
        <v>103</v>
      </c>
      <c r="E39">
        <v>1</v>
      </c>
      <c r="F39">
        <v>2</v>
      </c>
      <c r="G39" t="s">
        <v>91</v>
      </c>
    </row>
    <row r="40" spans="1:7" x14ac:dyDescent="0.3">
      <c r="B40">
        <v>35</v>
      </c>
      <c r="C40" t="s">
        <v>24</v>
      </c>
      <c r="D40" t="s">
        <v>102</v>
      </c>
      <c r="E40">
        <v>1</v>
      </c>
      <c r="F40">
        <v>0</v>
      </c>
      <c r="G40" t="s">
        <v>92</v>
      </c>
    </row>
    <row r="41" spans="1:7" x14ac:dyDescent="0.3">
      <c r="B41">
        <v>36</v>
      </c>
      <c r="C41" t="s">
        <v>26</v>
      </c>
      <c r="D41" t="s">
        <v>103</v>
      </c>
      <c r="E41">
        <v>0</v>
      </c>
      <c r="F41">
        <v>2</v>
      </c>
      <c r="G41" t="s">
        <v>93</v>
      </c>
    </row>
    <row r="42" spans="1:7" x14ac:dyDescent="0.3">
      <c r="B42">
        <v>37</v>
      </c>
      <c r="C42" t="s">
        <v>28</v>
      </c>
      <c r="D42" t="s">
        <v>102</v>
      </c>
      <c r="E42">
        <v>2</v>
      </c>
      <c r="F42">
        <v>1</v>
      </c>
      <c r="G42" t="s">
        <v>94</v>
      </c>
    </row>
    <row r="43" spans="1:7" x14ac:dyDescent="0.3">
      <c r="B43">
        <v>38</v>
      </c>
      <c r="C43" t="s">
        <v>30</v>
      </c>
      <c r="D43" t="s">
        <v>104</v>
      </c>
      <c r="E43">
        <v>1</v>
      </c>
      <c r="F43">
        <v>1</v>
      </c>
      <c r="G43" t="s">
        <v>95</v>
      </c>
    </row>
    <row r="46" spans="1:7" x14ac:dyDescent="0.3">
      <c r="A46" s="2"/>
      <c r="B46" s="2"/>
    </row>
    <row r="47" spans="1:7" x14ac:dyDescent="0.3">
      <c r="A47" s="2"/>
      <c r="B47" s="2"/>
    </row>
    <row r="48" spans="1:7" x14ac:dyDescent="0.3">
      <c r="A48" s="2"/>
      <c r="B48" s="2"/>
    </row>
    <row r="49" spans="1:2" x14ac:dyDescent="0.3">
      <c r="A49" s="2"/>
      <c r="B49" s="2"/>
    </row>
    <row r="50" spans="1:2" x14ac:dyDescent="0.3">
      <c r="A50" s="2"/>
      <c r="B50" s="2"/>
    </row>
    <row r="51" spans="1:2" x14ac:dyDescent="0.3">
      <c r="A51" s="2"/>
      <c r="B51" s="2"/>
    </row>
    <row r="52" spans="1:2" x14ac:dyDescent="0.3">
      <c r="A52" s="2"/>
      <c r="B52" s="2"/>
    </row>
    <row r="53" spans="1:2" x14ac:dyDescent="0.3">
      <c r="A53" s="2"/>
      <c r="B53" s="2"/>
    </row>
    <row r="54" spans="1:2" x14ac:dyDescent="0.3">
      <c r="A54" s="2"/>
      <c r="B54" s="2"/>
    </row>
    <row r="55" spans="1:2" x14ac:dyDescent="0.3">
      <c r="A55" s="2"/>
      <c r="B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953C-E2AA-4E01-B0FB-43B4984B6FA0}">
  <dimension ref="A1:A13"/>
  <sheetViews>
    <sheetView workbookViewId="0"/>
  </sheetViews>
  <sheetFormatPr defaultRowHeight="14.4" x14ac:dyDescent="0.3"/>
  <cols>
    <col min="1" max="1" width="91.77734375" bestFit="1" customWidth="1"/>
  </cols>
  <sheetData>
    <row r="1" spans="1:1" x14ac:dyDescent="0.3">
      <c r="A1" s="2" t="s">
        <v>260</v>
      </c>
    </row>
    <row r="3" spans="1:1" x14ac:dyDescent="0.3">
      <c r="A3" t="s">
        <v>250</v>
      </c>
    </row>
    <row r="5" spans="1:1" x14ac:dyDescent="0.3">
      <c r="A5" t="s">
        <v>251</v>
      </c>
    </row>
    <row r="7" spans="1:1" x14ac:dyDescent="0.3">
      <c r="A7" t="s">
        <v>252</v>
      </c>
    </row>
    <row r="9" spans="1:1" x14ac:dyDescent="0.3">
      <c r="A9" t="s">
        <v>253</v>
      </c>
    </row>
    <row r="11" spans="1:1" x14ac:dyDescent="0.3">
      <c r="A11" t="s">
        <v>254</v>
      </c>
    </row>
    <row r="12" spans="1:1" x14ac:dyDescent="0.3">
      <c r="A12" t="s">
        <v>255</v>
      </c>
    </row>
    <row r="13" spans="1:1" x14ac:dyDescent="0.3">
      <c r="A13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1412-002C-456E-838F-1D5B03EC6598}">
  <dimension ref="A1:E30"/>
  <sheetViews>
    <sheetView workbookViewId="0">
      <selection activeCell="A17" sqref="A13:A17"/>
    </sheetView>
  </sheetViews>
  <sheetFormatPr defaultRowHeight="14.4" x14ac:dyDescent="0.3"/>
  <cols>
    <col min="1" max="1" width="9.88671875" bestFit="1" customWidth="1"/>
    <col min="2" max="2" width="16.44140625" customWidth="1"/>
    <col min="4" max="4" width="29.5546875" bestFit="1" customWidth="1"/>
    <col min="5" max="5" width="12" customWidth="1"/>
  </cols>
  <sheetData>
    <row r="1" spans="1:5" ht="15" thickBot="1" x14ac:dyDescent="0.35">
      <c r="A1" s="24" t="s">
        <v>162</v>
      </c>
      <c r="B1" s="24" t="s">
        <v>163</v>
      </c>
    </row>
    <row r="2" spans="1:5" x14ac:dyDescent="0.3">
      <c r="A2" s="25" t="s">
        <v>136</v>
      </c>
      <c r="B2" s="26"/>
      <c r="D2" s="31" t="s">
        <v>167</v>
      </c>
      <c r="E2" s="35"/>
    </row>
    <row r="3" spans="1:5" x14ac:dyDescent="0.3">
      <c r="A3" s="25" t="s">
        <v>137</v>
      </c>
      <c r="B3" s="26"/>
      <c r="D3" s="32"/>
      <c r="E3" s="29"/>
    </row>
    <row r="4" spans="1:5" x14ac:dyDescent="0.3">
      <c r="A4" s="25" t="s">
        <v>138</v>
      </c>
      <c r="B4" s="26" t="s">
        <v>164</v>
      </c>
      <c r="D4" s="33" t="s">
        <v>168</v>
      </c>
      <c r="E4" s="29"/>
    </row>
    <row r="5" spans="1:5" x14ac:dyDescent="0.3">
      <c r="A5" s="25" t="s">
        <v>139</v>
      </c>
      <c r="B5" s="26"/>
      <c r="D5" s="33"/>
      <c r="E5" s="29"/>
    </row>
    <row r="6" spans="1:5" ht="15" thickBot="1" x14ac:dyDescent="0.35">
      <c r="A6" s="25" t="s">
        <v>140</v>
      </c>
      <c r="B6" s="26" t="s">
        <v>165</v>
      </c>
      <c r="D6" s="34" t="s">
        <v>166</v>
      </c>
      <c r="E6" s="30"/>
    </row>
    <row r="7" spans="1:5" x14ac:dyDescent="0.3">
      <c r="A7" s="25" t="s">
        <v>141</v>
      </c>
      <c r="B7" s="26" t="s">
        <v>165</v>
      </c>
    </row>
    <row r="8" spans="1:5" x14ac:dyDescent="0.3">
      <c r="A8" s="25" t="s">
        <v>142</v>
      </c>
      <c r="B8" s="26"/>
    </row>
    <row r="9" spans="1:5" x14ac:dyDescent="0.3">
      <c r="A9" s="25" t="s">
        <v>143</v>
      </c>
      <c r="B9" s="27">
        <v>4</v>
      </c>
    </row>
    <row r="10" spans="1:5" x14ac:dyDescent="0.3">
      <c r="A10" s="25" t="s">
        <v>144</v>
      </c>
      <c r="B10" s="27">
        <v>6</v>
      </c>
      <c r="D10" s="2"/>
    </row>
    <row r="11" spans="1:5" x14ac:dyDescent="0.3">
      <c r="A11" s="25" t="s">
        <v>145</v>
      </c>
      <c r="B11" s="28">
        <v>2.5</v>
      </c>
    </row>
    <row r="12" spans="1:5" x14ac:dyDescent="0.3">
      <c r="A12" s="25" t="s">
        <v>146</v>
      </c>
      <c r="B12" s="26" t="s">
        <v>165</v>
      </c>
    </row>
    <row r="13" spans="1:5" x14ac:dyDescent="0.3">
      <c r="A13" s="25" t="s">
        <v>147</v>
      </c>
      <c r="B13" s="26"/>
    </row>
    <row r="14" spans="1:5" x14ac:dyDescent="0.3">
      <c r="A14" s="25" t="s">
        <v>148</v>
      </c>
      <c r="B14" s="26" t="s">
        <v>164</v>
      </c>
    </row>
    <row r="15" spans="1:5" x14ac:dyDescent="0.3">
      <c r="A15" s="25" t="s">
        <v>149</v>
      </c>
      <c r="B15" s="26"/>
    </row>
    <row r="16" spans="1:5" x14ac:dyDescent="0.3">
      <c r="A16" s="25" t="s">
        <v>150</v>
      </c>
      <c r="B16" s="26"/>
    </row>
    <row r="17" spans="1:2" x14ac:dyDescent="0.3">
      <c r="A17" s="25" t="s">
        <v>151</v>
      </c>
      <c r="B17" s="26"/>
    </row>
    <row r="18" spans="1:2" x14ac:dyDescent="0.3">
      <c r="A18" s="25" t="s">
        <v>152</v>
      </c>
      <c r="B18" s="26" t="s">
        <v>164</v>
      </c>
    </row>
    <row r="19" spans="1:2" x14ac:dyDescent="0.3">
      <c r="A19" s="25" t="s">
        <v>153</v>
      </c>
      <c r="B19" s="26"/>
    </row>
    <row r="20" spans="1:2" x14ac:dyDescent="0.3">
      <c r="A20" s="25" t="s">
        <v>154</v>
      </c>
      <c r="B20" s="27">
        <v>12</v>
      </c>
    </row>
    <row r="21" spans="1:2" x14ac:dyDescent="0.3">
      <c r="A21" s="25" t="s">
        <v>155</v>
      </c>
      <c r="B21" s="26"/>
    </row>
    <row r="22" spans="1:2" x14ac:dyDescent="0.3">
      <c r="A22" s="25" t="s">
        <v>156</v>
      </c>
      <c r="B22" s="26"/>
    </row>
    <row r="23" spans="1:2" x14ac:dyDescent="0.3">
      <c r="A23" s="25" t="s">
        <v>157</v>
      </c>
      <c r="B23" s="26" t="s">
        <v>165</v>
      </c>
    </row>
    <row r="24" spans="1:2" x14ac:dyDescent="0.3">
      <c r="A24" s="25" t="s">
        <v>158</v>
      </c>
      <c r="B24" s="26" t="s">
        <v>165</v>
      </c>
    </row>
    <row r="25" spans="1:2" x14ac:dyDescent="0.3">
      <c r="A25" s="25" t="s">
        <v>159</v>
      </c>
      <c r="B25" s="26" t="s">
        <v>165</v>
      </c>
    </row>
    <row r="26" spans="1:2" x14ac:dyDescent="0.3">
      <c r="A26" s="25" t="s">
        <v>160</v>
      </c>
      <c r="B26" s="26" t="s">
        <v>164</v>
      </c>
    </row>
    <row r="27" spans="1:2" x14ac:dyDescent="0.3">
      <c r="A27" s="25" t="s">
        <v>161</v>
      </c>
      <c r="B27" s="27">
        <v>5</v>
      </c>
    </row>
    <row r="30" spans="1:2" x14ac:dyDescent="0.3">
      <c r="B30" s="2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16CF-F5A2-4B32-86C7-2D757AB9FD12}">
  <dimension ref="A1:E30"/>
  <sheetViews>
    <sheetView workbookViewId="0">
      <selection activeCell="A2" sqref="A2:A5"/>
    </sheetView>
  </sheetViews>
  <sheetFormatPr defaultRowHeight="14.4" x14ac:dyDescent="0.3"/>
  <cols>
    <col min="1" max="1" width="9.88671875" bestFit="1" customWidth="1"/>
    <col min="2" max="2" width="16.44140625" customWidth="1"/>
    <col min="4" max="4" width="29.5546875" bestFit="1" customWidth="1"/>
    <col min="5" max="5" width="12" customWidth="1"/>
  </cols>
  <sheetData>
    <row r="1" spans="1:5" ht="15" thickBot="1" x14ac:dyDescent="0.35">
      <c r="A1" s="24" t="s">
        <v>162</v>
      </c>
      <c r="B1" s="24" t="s">
        <v>163</v>
      </c>
    </row>
    <row r="2" spans="1:5" x14ac:dyDescent="0.3">
      <c r="A2" s="25" t="s">
        <v>136</v>
      </c>
      <c r="B2" s="26"/>
      <c r="D2" s="31" t="s">
        <v>167</v>
      </c>
      <c r="E2" s="35">
        <f>COUNTA(B2:B27)</f>
        <v>15</v>
      </c>
    </row>
    <row r="3" spans="1:5" x14ac:dyDescent="0.3">
      <c r="A3" s="25" t="s">
        <v>137</v>
      </c>
      <c r="B3" s="26"/>
      <c r="D3" s="32"/>
      <c r="E3" s="29"/>
    </row>
    <row r="4" spans="1:5" x14ac:dyDescent="0.3">
      <c r="A4" s="25" t="s">
        <v>138</v>
      </c>
      <c r="B4" s="26" t="s">
        <v>164</v>
      </c>
      <c r="D4" s="33" t="s">
        <v>168</v>
      </c>
      <c r="E4" s="29">
        <f>COUNT(B2:B27)</f>
        <v>5</v>
      </c>
    </row>
    <row r="5" spans="1:5" x14ac:dyDescent="0.3">
      <c r="A5" s="25" t="s">
        <v>139</v>
      </c>
      <c r="B5" s="26"/>
      <c r="D5" s="33"/>
      <c r="E5" s="29"/>
    </row>
    <row r="6" spans="1:5" ht="15" thickBot="1" x14ac:dyDescent="0.35">
      <c r="A6" s="25" t="s">
        <v>140</v>
      </c>
      <c r="B6" s="26" t="s">
        <v>165</v>
      </c>
      <c r="D6" s="34" t="s">
        <v>166</v>
      </c>
      <c r="E6" s="30">
        <f>COUNTBLANK(B2:B27)</f>
        <v>11</v>
      </c>
    </row>
    <row r="7" spans="1:5" x14ac:dyDescent="0.3">
      <c r="A7" s="25" t="s">
        <v>141</v>
      </c>
      <c r="B7" s="26" t="s">
        <v>165</v>
      </c>
    </row>
    <row r="8" spans="1:5" x14ac:dyDescent="0.3">
      <c r="A8" s="25" t="s">
        <v>142</v>
      </c>
      <c r="B8" s="26"/>
    </row>
    <row r="9" spans="1:5" x14ac:dyDescent="0.3">
      <c r="A9" s="25" t="s">
        <v>143</v>
      </c>
      <c r="B9" s="27">
        <v>4</v>
      </c>
    </row>
    <row r="10" spans="1:5" x14ac:dyDescent="0.3">
      <c r="A10" s="25" t="s">
        <v>144</v>
      </c>
      <c r="B10" s="27">
        <v>6</v>
      </c>
    </row>
    <row r="11" spans="1:5" x14ac:dyDescent="0.3">
      <c r="A11" s="25" t="s">
        <v>145</v>
      </c>
      <c r="B11" s="28">
        <v>2.5</v>
      </c>
    </row>
    <row r="12" spans="1:5" x14ac:dyDescent="0.3">
      <c r="A12" s="25" t="s">
        <v>146</v>
      </c>
      <c r="B12" s="26" t="s">
        <v>165</v>
      </c>
    </row>
    <row r="13" spans="1:5" x14ac:dyDescent="0.3">
      <c r="A13" s="25" t="s">
        <v>147</v>
      </c>
      <c r="B13" s="26"/>
    </row>
    <row r="14" spans="1:5" x14ac:dyDescent="0.3">
      <c r="A14" s="25" t="s">
        <v>148</v>
      </c>
      <c r="B14" s="26" t="s">
        <v>164</v>
      </c>
    </row>
    <row r="15" spans="1:5" x14ac:dyDescent="0.3">
      <c r="A15" s="25" t="s">
        <v>149</v>
      </c>
      <c r="B15" s="26"/>
    </row>
    <row r="16" spans="1:5" x14ac:dyDescent="0.3">
      <c r="A16" s="25" t="s">
        <v>150</v>
      </c>
      <c r="B16" s="26"/>
    </row>
    <row r="17" spans="1:2" x14ac:dyDescent="0.3">
      <c r="A17" s="25" t="s">
        <v>151</v>
      </c>
      <c r="B17" s="26"/>
    </row>
    <row r="18" spans="1:2" x14ac:dyDescent="0.3">
      <c r="A18" s="25" t="s">
        <v>152</v>
      </c>
      <c r="B18" s="26" t="s">
        <v>164</v>
      </c>
    </row>
    <row r="19" spans="1:2" x14ac:dyDescent="0.3">
      <c r="A19" s="25" t="s">
        <v>153</v>
      </c>
      <c r="B19" s="26"/>
    </row>
    <row r="20" spans="1:2" x14ac:dyDescent="0.3">
      <c r="A20" s="25" t="s">
        <v>154</v>
      </c>
      <c r="B20" s="27">
        <v>12</v>
      </c>
    </row>
    <row r="21" spans="1:2" x14ac:dyDescent="0.3">
      <c r="A21" s="25" t="s">
        <v>155</v>
      </c>
      <c r="B21" s="26"/>
    </row>
    <row r="22" spans="1:2" x14ac:dyDescent="0.3">
      <c r="A22" s="25" t="s">
        <v>156</v>
      </c>
      <c r="B22" s="26"/>
    </row>
    <row r="23" spans="1:2" x14ac:dyDescent="0.3">
      <c r="A23" s="25" t="s">
        <v>157</v>
      </c>
      <c r="B23" s="26" t="s">
        <v>165</v>
      </c>
    </row>
    <row r="24" spans="1:2" x14ac:dyDescent="0.3">
      <c r="A24" s="25" t="s">
        <v>158</v>
      </c>
      <c r="B24" s="26" t="s">
        <v>165</v>
      </c>
    </row>
    <row r="25" spans="1:2" x14ac:dyDescent="0.3">
      <c r="A25" s="25" t="s">
        <v>159</v>
      </c>
      <c r="B25" s="26" t="s">
        <v>165</v>
      </c>
    </row>
    <row r="26" spans="1:2" x14ac:dyDescent="0.3">
      <c r="A26" s="25" t="s">
        <v>160</v>
      </c>
      <c r="B26" s="26" t="s">
        <v>164</v>
      </c>
    </row>
    <row r="27" spans="1:2" x14ac:dyDescent="0.3">
      <c r="A27" s="25" t="s">
        <v>161</v>
      </c>
      <c r="B27" s="27">
        <v>5</v>
      </c>
    </row>
    <row r="30" spans="1:2" x14ac:dyDescent="0.3">
      <c r="B30" s="2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E80D-5394-4387-A758-F68B57BB0359}">
  <dimension ref="A1:A14"/>
  <sheetViews>
    <sheetView topLeftCell="A16" workbookViewId="0"/>
  </sheetViews>
  <sheetFormatPr defaultRowHeight="14.4" x14ac:dyDescent="0.3"/>
  <cols>
    <col min="1" max="1" width="117.88671875" bestFit="1" customWidth="1"/>
  </cols>
  <sheetData>
    <row r="1" spans="1:1" x14ac:dyDescent="0.3">
      <c r="A1" s="2" t="s">
        <v>261</v>
      </c>
    </row>
    <row r="3" spans="1:1" x14ac:dyDescent="0.3">
      <c r="A3" t="s">
        <v>232</v>
      </c>
    </row>
    <row r="5" spans="1:1" x14ac:dyDescent="0.3">
      <c r="A5" t="s">
        <v>233</v>
      </c>
    </row>
    <row r="6" spans="1:1" x14ac:dyDescent="0.3">
      <c r="A6" t="s">
        <v>234</v>
      </c>
    </row>
    <row r="8" spans="1:1" x14ac:dyDescent="0.3">
      <c r="A8" t="s">
        <v>235</v>
      </c>
    </row>
    <row r="10" spans="1:1" x14ac:dyDescent="0.3">
      <c r="A10" t="s">
        <v>236</v>
      </c>
    </row>
    <row r="12" spans="1:1" x14ac:dyDescent="0.3">
      <c r="A12" t="s">
        <v>237</v>
      </c>
    </row>
    <row r="14" spans="1:1" x14ac:dyDescent="0.3">
      <c r="A14" t="s">
        <v>238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A1D8-0534-476A-8A60-B1CA5F21727A}">
  <dimension ref="A1:F9"/>
  <sheetViews>
    <sheetView workbookViewId="0">
      <selection activeCell="C2" sqref="C2"/>
    </sheetView>
  </sheetViews>
  <sheetFormatPr defaultRowHeight="14.4" x14ac:dyDescent="0.3"/>
  <cols>
    <col min="1" max="1" width="17" bestFit="1" customWidth="1"/>
    <col min="2" max="2" width="26.33203125" bestFit="1" customWidth="1"/>
    <col min="3" max="3" width="13.33203125" bestFit="1" customWidth="1"/>
    <col min="4" max="4" width="11.5546875" bestFit="1" customWidth="1"/>
    <col min="5" max="5" width="18.21875" bestFit="1" customWidth="1"/>
    <col min="6" max="6" width="12.109375" bestFit="1" customWidth="1"/>
    <col min="7" max="7" width="15.109375" bestFit="1" customWidth="1"/>
  </cols>
  <sheetData>
    <row r="1" spans="1:6" s="42" customFormat="1" ht="16.2" thickBot="1" x14ac:dyDescent="0.35">
      <c r="A1" s="49" t="s">
        <v>221</v>
      </c>
      <c r="B1" s="50" t="s">
        <v>222</v>
      </c>
      <c r="C1" s="51" t="s">
        <v>231</v>
      </c>
      <c r="D1" s="52" t="s">
        <v>170</v>
      </c>
      <c r="E1" s="60" t="s">
        <v>9</v>
      </c>
    </row>
    <row r="2" spans="1:6" x14ac:dyDescent="0.3">
      <c r="A2" s="46" t="s">
        <v>223</v>
      </c>
      <c r="B2" s="47" t="s">
        <v>172</v>
      </c>
      <c r="C2" s="48"/>
      <c r="D2" s="53">
        <v>12</v>
      </c>
      <c r="E2" s="61"/>
    </row>
    <row r="3" spans="1:6" x14ac:dyDescent="0.3">
      <c r="A3" s="43" t="s">
        <v>224</v>
      </c>
      <c r="B3" s="44" t="s">
        <v>188</v>
      </c>
      <c r="C3" s="45"/>
      <c r="D3" s="54">
        <v>4</v>
      </c>
      <c r="E3" s="62"/>
    </row>
    <row r="4" spans="1:6" x14ac:dyDescent="0.3">
      <c r="A4" s="43" t="s">
        <v>225</v>
      </c>
      <c r="B4" s="44" t="s">
        <v>209</v>
      </c>
      <c r="C4" s="45"/>
      <c r="D4" s="54">
        <v>6</v>
      </c>
      <c r="E4" s="62"/>
    </row>
    <row r="5" spans="1:6" x14ac:dyDescent="0.3">
      <c r="A5" s="43" t="s">
        <v>226</v>
      </c>
      <c r="B5" s="44" t="s">
        <v>175</v>
      </c>
      <c r="C5" s="45"/>
      <c r="D5" s="54">
        <v>1</v>
      </c>
      <c r="E5" s="62"/>
    </row>
    <row r="6" spans="1:6" x14ac:dyDescent="0.3">
      <c r="A6" s="43" t="s">
        <v>227</v>
      </c>
      <c r="B6" s="44" t="s">
        <v>185</v>
      </c>
      <c r="C6" s="45"/>
      <c r="D6" s="54">
        <v>2</v>
      </c>
      <c r="E6" s="62"/>
    </row>
    <row r="7" spans="1:6" x14ac:dyDescent="0.3">
      <c r="A7" s="43" t="s">
        <v>228</v>
      </c>
      <c r="B7" s="44" t="s">
        <v>216</v>
      </c>
      <c r="C7" s="45"/>
      <c r="D7" s="54">
        <v>5</v>
      </c>
      <c r="E7" s="62"/>
    </row>
    <row r="8" spans="1:6" x14ac:dyDescent="0.3">
      <c r="A8" s="43" t="s">
        <v>229</v>
      </c>
      <c r="B8" s="44" t="s">
        <v>208</v>
      </c>
      <c r="C8" s="45"/>
      <c r="D8" s="54">
        <v>3</v>
      </c>
      <c r="E8" s="62"/>
    </row>
    <row r="9" spans="1:6" ht="15" thickBot="1" x14ac:dyDescent="0.35">
      <c r="A9" s="43" t="s">
        <v>230</v>
      </c>
      <c r="B9" s="44" t="s">
        <v>203</v>
      </c>
      <c r="C9" s="45"/>
      <c r="D9" s="54">
        <v>2</v>
      </c>
      <c r="E9" s="63"/>
      <c r="F9" s="5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4A89-DE01-4D9D-A521-2B59A6DA7DCA}">
  <dimension ref="A1:B50"/>
  <sheetViews>
    <sheetView workbookViewId="0">
      <selection activeCell="I46" sqref="I46"/>
    </sheetView>
  </sheetViews>
  <sheetFormatPr defaultRowHeight="14.4" x14ac:dyDescent="0.3"/>
  <cols>
    <col min="1" max="1" width="20.44140625" bestFit="1" customWidth="1"/>
    <col min="2" max="2" width="8.88671875" style="17"/>
  </cols>
  <sheetData>
    <row r="1" spans="1:2" x14ac:dyDescent="0.3">
      <c r="A1" s="24" t="s">
        <v>171</v>
      </c>
      <c r="B1" s="41" t="s">
        <v>169</v>
      </c>
    </row>
    <row r="2" spans="1:2" x14ac:dyDescent="0.3">
      <c r="A2" s="37" t="s">
        <v>172</v>
      </c>
      <c r="B2" s="39">
        <v>2.4900000000000002</v>
      </c>
    </row>
    <row r="3" spans="1:2" x14ac:dyDescent="0.3">
      <c r="A3" s="37" t="s">
        <v>173</v>
      </c>
      <c r="B3" s="39">
        <v>1.25</v>
      </c>
    </row>
    <row r="4" spans="1:2" x14ac:dyDescent="0.3">
      <c r="A4" s="37" t="s">
        <v>174</v>
      </c>
      <c r="B4" s="39">
        <v>2.75</v>
      </c>
    </row>
    <row r="5" spans="1:2" x14ac:dyDescent="0.3">
      <c r="A5" s="37" t="s">
        <v>175</v>
      </c>
      <c r="B5" s="39">
        <v>3.5</v>
      </c>
    </row>
    <row r="6" spans="1:2" x14ac:dyDescent="0.3">
      <c r="A6" s="37" t="s">
        <v>176</v>
      </c>
      <c r="B6" s="39">
        <v>2.99</v>
      </c>
    </row>
    <row r="7" spans="1:2" x14ac:dyDescent="0.3">
      <c r="A7" s="37" t="s">
        <v>177</v>
      </c>
      <c r="B7" s="39">
        <v>3.25</v>
      </c>
    </row>
    <row r="8" spans="1:2" x14ac:dyDescent="0.3">
      <c r="A8" s="37" t="s">
        <v>206</v>
      </c>
      <c r="B8" s="39">
        <v>1.89</v>
      </c>
    </row>
    <row r="9" spans="1:2" x14ac:dyDescent="0.3">
      <c r="A9" s="37" t="s">
        <v>207</v>
      </c>
      <c r="B9" s="39">
        <v>2.99</v>
      </c>
    </row>
    <row r="10" spans="1:2" x14ac:dyDescent="0.3">
      <c r="A10" s="37" t="s">
        <v>178</v>
      </c>
      <c r="B10" s="39">
        <v>3.75</v>
      </c>
    </row>
    <row r="11" spans="1:2" x14ac:dyDescent="0.3">
      <c r="A11" s="37" t="s">
        <v>179</v>
      </c>
      <c r="B11" s="39">
        <v>2.99</v>
      </c>
    </row>
    <row r="12" spans="1:2" x14ac:dyDescent="0.3">
      <c r="A12" s="37" t="s">
        <v>180</v>
      </c>
      <c r="B12" s="39">
        <v>2.99</v>
      </c>
    </row>
    <row r="13" spans="1:2" x14ac:dyDescent="0.3">
      <c r="A13" s="37" t="s">
        <v>208</v>
      </c>
      <c r="B13" s="39">
        <v>4.99</v>
      </c>
    </row>
    <row r="14" spans="1:2" x14ac:dyDescent="0.3">
      <c r="A14" s="37" t="s">
        <v>181</v>
      </c>
      <c r="B14" s="39">
        <v>0.75</v>
      </c>
    </row>
    <row r="15" spans="1:2" x14ac:dyDescent="0.3">
      <c r="A15" s="37" t="s">
        <v>209</v>
      </c>
      <c r="B15" s="39">
        <v>1.49</v>
      </c>
    </row>
    <row r="16" spans="1:2" x14ac:dyDescent="0.3">
      <c r="A16" s="37" t="s">
        <v>210</v>
      </c>
      <c r="B16" s="39">
        <v>0.59</v>
      </c>
    </row>
    <row r="17" spans="1:2" x14ac:dyDescent="0.3">
      <c r="A17" s="37" t="s">
        <v>211</v>
      </c>
      <c r="B17" s="39">
        <v>0.5</v>
      </c>
    </row>
    <row r="18" spans="1:2" x14ac:dyDescent="0.3">
      <c r="A18" s="37" t="s">
        <v>182</v>
      </c>
      <c r="B18" s="39">
        <v>5.25</v>
      </c>
    </row>
    <row r="19" spans="1:2" x14ac:dyDescent="0.3">
      <c r="A19" s="37" t="s">
        <v>212</v>
      </c>
      <c r="B19" s="39">
        <v>2.5</v>
      </c>
    </row>
    <row r="20" spans="1:2" x14ac:dyDescent="0.3">
      <c r="A20" s="37" t="s">
        <v>183</v>
      </c>
      <c r="B20" s="39">
        <v>3.99</v>
      </c>
    </row>
    <row r="21" spans="1:2" x14ac:dyDescent="0.3">
      <c r="A21" s="37" t="s">
        <v>184</v>
      </c>
      <c r="B21" s="39">
        <v>3.75</v>
      </c>
    </row>
    <row r="22" spans="1:2" x14ac:dyDescent="0.3">
      <c r="A22" s="37" t="s">
        <v>185</v>
      </c>
      <c r="B22" s="39">
        <v>1.5</v>
      </c>
    </row>
    <row r="23" spans="1:2" x14ac:dyDescent="0.3">
      <c r="A23" s="37" t="s">
        <v>186</v>
      </c>
      <c r="B23" s="39">
        <v>3.25</v>
      </c>
    </row>
    <row r="24" spans="1:2" x14ac:dyDescent="0.3">
      <c r="A24" s="37" t="s">
        <v>187</v>
      </c>
      <c r="B24" s="39">
        <v>2.99</v>
      </c>
    </row>
    <row r="25" spans="1:2" x14ac:dyDescent="0.3">
      <c r="A25" s="37" t="s">
        <v>188</v>
      </c>
      <c r="B25" s="39">
        <v>2.99</v>
      </c>
    </row>
    <row r="26" spans="1:2" x14ac:dyDescent="0.3">
      <c r="A26" s="37" t="s">
        <v>189</v>
      </c>
      <c r="B26" s="39">
        <v>2.25</v>
      </c>
    </row>
    <row r="27" spans="1:2" x14ac:dyDescent="0.3">
      <c r="A27" s="37" t="s">
        <v>213</v>
      </c>
      <c r="B27" s="39">
        <v>1.25</v>
      </c>
    </row>
    <row r="28" spans="1:2" x14ac:dyDescent="0.3">
      <c r="A28" s="37" t="s">
        <v>214</v>
      </c>
      <c r="B28" s="39">
        <v>1.49</v>
      </c>
    </row>
    <row r="29" spans="1:2" x14ac:dyDescent="0.3">
      <c r="A29" s="37" t="s">
        <v>190</v>
      </c>
      <c r="B29" s="39">
        <v>2.5</v>
      </c>
    </row>
    <row r="30" spans="1:2" x14ac:dyDescent="0.3">
      <c r="A30" s="37" t="s">
        <v>191</v>
      </c>
      <c r="B30" s="39">
        <v>1.99</v>
      </c>
    </row>
    <row r="31" spans="1:2" x14ac:dyDescent="0.3">
      <c r="A31" s="37" t="s">
        <v>192</v>
      </c>
      <c r="B31" s="39">
        <v>1.25</v>
      </c>
    </row>
    <row r="32" spans="1:2" x14ac:dyDescent="0.3">
      <c r="A32" s="37" t="s">
        <v>215</v>
      </c>
      <c r="B32" s="39">
        <v>1.75</v>
      </c>
    </row>
    <row r="33" spans="1:2" x14ac:dyDescent="0.3">
      <c r="A33" s="37" t="s">
        <v>193</v>
      </c>
      <c r="B33" s="39">
        <v>2.5</v>
      </c>
    </row>
    <row r="34" spans="1:2" x14ac:dyDescent="0.3">
      <c r="A34" s="37" t="s">
        <v>194</v>
      </c>
      <c r="B34" s="39">
        <v>2.99</v>
      </c>
    </row>
    <row r="35" spans="1:2" x14ac:dyDescent="0.3">
      <c r="A35" s="37" t="s">
        <v>216</v>
      </c>
      <c r="B35" s="39">
        <v>2.5</v>
      </c>
    </row>
    <row r="36" spans="1:2" x14ac:dyDescent="0.3">
      <c r="A36" s="37" t="s">
        <v>195</v>
      </c>
      <c r="B36" s="39">
        <v>2.99</v>
      </c>
    </row>
    <row r="37" spans="1:2" x14ac:dyDescent="0.3">
      <c r="A37" s="37" t="s">
        <v>196</v>
      </c>
      <c r="B37" s="39">
        <v>3.25</v>
      </c>
    </row>
    <row r="38" spans="1:2" x14ac:dyDescent="0.3">
      <c r="A38" s="37" t="s">
        <v>197</v>
      </c>
      <c r="B38" s="39">
        <v>2.75</v>
      </c>
    </row>
    <row r="39" spans="1:2" x14ac:dyDescent="0.3">
      <c r="A39" s="37" t="s">
        <v>217</v>
      </c>
      <c r="B39" s="39">
        <v>1.99</v>
      </c>
    </row>
    <row r="40" spans="1:2" x14ac:dyDescent="0.3">
      <c r="A40" s="37" t="s">
        <v>198</v>
      </c>
      <c r="B40" s="39">
        <v>2.99</v>
      </c>
    </row>
    <row r="41" spans="1:2" x14ac:dyDescent="0.3">
      <c r="A41" s="37" t="s">
        <v>199</v>
      </c>
      <c r="B41" s="39">
        <v>4.5</v>
      </c>
    </row>
    <row r="42" spans="1:2" x14ac:dyDescent="0.3">
      <c r="A42" s="37" t="s">
        <v>218</v>
      </c>
      <c r="B42" s="39">
        <v>1.5</v>
      </c>
    </row>
    <row r="43" spans="1:2" x14ac:dyDescent="0.3">
      <c r="A43" s="37" t="s">
        <v>219</v>
      </c>
      <c r="B43" s="39">
        <v>1.75</v>
      </c>
    </row>
    <row r="44" spans="1:2" x14ac:dyDescent="0.3">
      <c r="A44" s="37" t="s">
        <v>220</v>
      </c>
      <c r="B44" s="39">
        <v>2.25</v>
      </c>
    </row>
    <row r="45" spans="1:2" x14ac:dyDescent="0.3">
      <c r="A45" s="37" t="s">
        <v>200</v>
      </c>
      <c r="B45" s="39">
        <v>2.99</v>
      </c>
    </row>
    <row r="46" spans="1:2" x14ac:dyDescent="0.3">
      <c r="A46" s="37" t="s">
        <v>201</v>
      </c>
      <c r="B46" s="39">
        <v>2.5</v>
      </c>
    </row>
    <row r="47" spans="1:2" x14ac:dyDescent="0.3">
      <c r="A47" s="37" t="s">
        <v>202</v>
      </c>
      <c r="B47" s="39">
        <v>2.25</v>
      </c>
    </row>
    <row r="48" spans="1:2" x14ac:dyDescent="0.3">
      <c r="A48" s="37" t="s">
        <v>203</v>
      </c>
      <c r="B48" s="39">
        <v>1.99</v>
      </c>
    </row>
    <row r="49" spans="1:2" x14ac:dyDescent="0.3">
      <c r="A49" s="37" t="s">
        <v>204</v>
      </c>
      <c r="B49" s="39">
        <v>2.25</v>
      </c>
    </row>
    <row r="50" spans="1:2" x14ac:dyDescent="0.3">
      <c r="A50" s="38" t="s">
        <v>205</v>
      </c>
      <c r="B50" s="40">
        <v>1.5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6C5A-C67F-46ED-81CE-F22B46A1818B}">
  <dimension ref="A1:F11"/>
  <sheetViews>
    <sheetView workbookViewId="0">
      <selection activeCell="B7" sqref="B7"/>
    </sheetView>
  </sheetViews>
  <sheetFormatPr defaultRowHeight="14.4" x14ac:dyDescent="0.3"/>
  <cols>
    <col min="1" max="1" width="11.77734375" bestFit="1" customWidth="1"/>
    <col min="4" max="4" width="9.33203125" bestFit="1" customWidth="1"/>
    <col min="5" max="5" width="16.109375" bestFit="1" customWidth="1"/>
  </cols>
  <sheetData>
    <row r="1" spans="1:6" ht="15" thickBot="1" x14ac:dyDescent="0.35">
      <c r="A1" s="74" t="s">
        <v>298</v>
      </c>
      <c r="B1" s="74" t="s">
        <v>287</v>
      </c>
      <c r="D1" s="70" t="s">
        <v>285</v>
      </c>
      <c r="E1" s="70" t="s">
        <v>286</v>
      </c>
      <c r="F1" s="71" t="s">
        <v>287</v>
      </c>
    </row>
    <row r="2" spans="1:6" x14ac:dyDescent="0.3">
      <c r="A2" s="72">
        <v>1003</v>
      </c>
      <c r="B2" s="75">
        <f>VLOOKUP(A2,D$1:F$11,3,FALSE)</f>
        <v>70</v>
      </c>
      <c r="D2" s="64">
        <v>1002</v>
      </c>
      <c r="E2" s="64" t="s">
        <v>288</v>
      </c>
      <c r="F2" s="68">
        <v>18</v>
      </c>
    </row>
    <row r="3" spans="1:6" x14ac:dyDescent="0.3">
      <c r="A3" s="72">
        <v>1002</v>
      </c>
      <c r="B3" s="75">
        <f t="shared" ref="B3:B10" si="0">VLOOKUP(A3,D$1:F$11,3,FALSE)</f>
        <v>18</v>
      </c>
      <c r="D3" s="64">
        <v>1003</v>
      </c>
      <c r="E3" s="64" t="s">
        <v>289</v>
      </c>
      <c r="F3" s="68">
        <v>70</v>
      </c>
    </row>
    <row r="4" spans="1:6" x14ac:dyDescent="0.3">
      <c r="A4" s="72">
        <v>1002</v>
      </c>
      <c r="B4" s="75">
        <f t="shared" si="0"/>
        <v>18</v>
      </c>
      <c r="D4" s="64">
        <v>1004</v>
      </c>
      <c r="E4" s="64" t="s">
        <v>290</v>
      </c>
      <c r="F4" s="68">
        <v>80</v>
      </c>
    </row>
    <row r="5" spans="1:6" x14ac:dyDescent="0.3">
      <c r="A5" s="72">
        <v>1008</v>
      </c>
      <c r="B5" s="75">
        <f t="shared" si="0"/>
        <v>0.5</v>
      </c>
      <c r="D5" s="64">
        <v>1005</v>
      </c>
      <c r="E5" s="64" t="s">
        <v>291</v>
      </c>
      <c r="F5" s="68">
        <v>16</v>
      </c>
    </row>
    <row r="6" spans="1:6" x14ac:dyDescent="0.3">
      <c r="A6" s="72">
        <v>1010</v>
      </c>
      <c r="B6" s="75">
        <f t="shared" si="0"/>
        <v>0.5</v>
      </c>
      <c r="D6" s="64">
        <v>1006</v>
      </c>
      <c r="E6" s="64" t="s">
        <v>292</v>
      </c>
      <c r="F6" s="68">
        <v>41</v>
      </c>
    </row>
    <row r="7" spans="1:6" x14ac:dyDescent="0.3">
      <c r="A7" s="72">
        <v>1005</v>
      </c>
      <c r="B7" s="75">
        <f t="shared" si="0"/>
        <v>16</v>
      </c>
      <c r="D7" s="64">
        <v>1007</v>
      </c>
      <c r="E7" s="64" t="s">
        <v>293</v>
      </c>
      <c r="F7" s="68">
        <v>0.7</v>
      </c>
    </row>
    <row r="8" spans="1:6" x14ac:dyDescent="0.3">
      <c r="A8" s="72">
        <v>1007</v>
      </c>
      <c r="B8" s="75">
        <f t="shared" si="0"/>
        <v>0.7</v>
      </c>
      <c r="D8" s="64">
        <v>1008</v>
      </c>
      <c r="E8" s="64" t="s">
        <v>294</v>
      </c>
      <c r="F8" s="68">
        <v>0.5</v>
      </c>
    </row>
    <row r="9" spans="1:6" x14ac:dyDescent="0.3">
      <c r="A9" s="72">
        <v>1004</v>
      </c>
      <c r="B9" s="75">
        <f t="shared" si="0"/>
        <v>80</v>
      </c>
      <c r="D9" s="64">
        <v>1009</v>
      </c>
      <c r="E9" s="64" t="s">
        <v>295</v>
      </c>
      <c r="F9" s="68">
        <v>1.7</v>
      </c>
    </row>
    <row r="10" spans="1:6" ht="15" thickBot="1" x14ac:dyDescent="0.35">
      <c r="A10" s="73">
        <v>1002</v>
      </c>
      <c r="B10" s="76">
        <f t="shared" si="0"/>
        <v>18</v>
      </c>
      <c r="D10" s="64">
        <v>1010</v>
      </c>
      <c r="E10" s="64" t="s">
        <v>296</v>
      </c>
      <c r="F10" s="68">
        <v>0.5</v>
      </c>
    </row>
    <row r="11" spans="1:6" ht="15" thickBot="1" x14ac:dyDescent="0.35">
      <c r="D11" s="65">
        <v>1011</v>
      </c>
      <c r="E11" s="65" t="s">
        <v>297</v>
      </c>
      <c r="F11" s="69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D48B7-3668-4284-B1E3-E3AA5D060189}">
  <dimension ref="A1:A12"/>
  <sheetViews>
    <sheetView tabSelected="1" workbookViewId="0"/>
  </sheetViews>
  <sheetFormatPr defaultRowHeight="14.4" x14ac:dyDescent="0.3"/>
  <cols>
    <col min="1" max="1" width="91.33203125" bestFit="1" customWidth="1"/>
  </cols>
  <sheetData>
    <row r="1" spans="1:1" x14ac:dyDescent="0.3">
      <c r="A1" s="2" t="s">
        <v>257</v>
      </c>
    </row>
    <row r="5" spans="1:1" x14ac:dyDescent="0.3">
      <c r="A5" t="s">
        <v>233</v>
      </c>
    </row>
    <row r="6" spans="1:1" x14ac:dyDescent="0.3">
      <c r="A6" t="s">
        <v>239</v>
      </c>
    </row>
    <row r="8" spans="1:1" x14ac:dyDescent="0.3">
      <c r="A8" t="s">
        <v>240</v>
      </c>
    </row>
    <row r="10" spans="1:1" x14ac:dyDescent="0.3">
      <c r="A10" t="s">
        <v>241</v>
      </c>
    </row>
    <row r="12" spans="1:1" x14ac:dyDescent="0.3">
      <c r="A12" t="s">
        <v>242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3F00-FF93-41E1-9439-6806A5C16A60}">
  <dimension ref="A1:F9"/>
  <sheetViews>
    <sheetView workbookViewId="0">
      <selection activeCell="C2" sqref="C2"/>
    </sheetView>
  </sheetViews>
  <sheetFormatPr defaultRowHeight="14.4" x14ac:dyDescent="0.3"/>
  <cols>
    <col min="1" max="1" width="17" bestFit="1" customWidth="1"/>
    <col min="2" max="2" width="26.33203125" bestFit="1" customWidth="1"/>
    <col min="3" max="3" width="13.33203125" bestFit="1" customWidth="1"/>
    <col min="4" max="4" width="11.5546875" bestFit="1" customWidth="1"/>
    <col min="5" max="5" width="18.21875" bestFit="1" customWidth="1"/>
    <col min="6" max="6" width="12.109375" bestFit="1" customWidth="1"/>
    <col min="7" max="7" width="15.109375" bestFit="1" customWidth="1"/>
  </cols>
  <sheetData>
    <row r="1" spans="1:6" s="42" customFormat="1" ht="16.2" thickBot="1" x14ac:dyDescent="0.35">
      <c r="A1" s="49" t="s">
        <v>221</v>
      </c>
      <c r="B1" s="50" t="s">
        <v>222</v>
      </c>
      <c r="C1" s="51" t="s">
        <v>231</v>
      </c>
      <c r="D1" s="52" t="s">
        <v>170</v>
      </c>
      <c r="E1" s="55" t="s">
        <v>9</v>
      </c>
    </row>
    <row r="2" spans="1:6" x14ac:dyDescent="0.3">
      <c r="A2" s="46" t="s">
        <v>223</v>
      </c>
      <c r="B2" s="47" t="s">
        <v>172</v>
      </c>
      <c r="C2" s="48">
        <f>VLOOKUP(B2,'VLOOKUP price list'!A$2:B$50,2,FALSE)</f>
        <v>2.4900000000000002</v>
      </c>
      <c r="D2" s="53">
        <v>12</v>
      </c>
      <c r="E2" s="57">
        <f>C2*D2</f>
        <v>29.880000000000003</v>
      </c>
    </row>
    <row r="3" spans="1:6" x14ac:dyDescent="0.3">
      <c r="A3" s="43" t="s">
        <v>224</v>
      </c>
      <c r="B3" s="44" t="s">
        <v>188</v>
      </c>
      <c r="C3" s="45">
        <f>VLOOKUP(B3,'VLOOKUP price list'!A3:B51,2,FALSE)</f>
        <v>2.99</v>
      </c>
      <c r="D3" s="54">
        <v>4</v>
      </c>
      <c r="E3" s="58">
        <f t="shared" ref="E3:E9" si="0">C3*D3</f>
        <v>11.96</v>
      </c>
    </row>
    <row r="4" spans="1:6" x14ac:dyDescent="0.3">
      <c r="A4" s="43" t="s">
        <v>225</v>
      </c>
      <c r="B4" s="44" t="s">
        <v>209</v>
      </c>
      <c r="C4" s="45">
        <f>VLOOKUP(B4,'VLOOKUP price list'!A4:B52,2,FALSE)</f>
        <v>1.49</v>
      </c>
      <c r="D4" s="54">
        <v>6</v>
      </c>
      <c r="E4" s="58">
        <f t="shared" si="0"/>
        <v>8.94</v>
      </c>
    </row>
    <row r="5" spans="1:6" x14ac:dyDescent="0.3">
      <c r="A5" s="43" t="s">
        <v>226</v>
      </c>
      <c r="B5" s="44" t="s">
        <v>175</v>
      </c>
      <c r="C5" s="45">
        <f>VLOOKUP(B5,'VLOOKUP price list'!A5:B53,2,FALSE)</f>
        <v>3.5</v>
      </c>
      <c r="D5" s="54">
        <v>1</v>
      </c>
      <c r="E5" s="58">
        <f t="shared" si="0"/>
        <v>3.5</v>
      </c>
    </row>
    <row r="6" spans="1:6" x14ac:dyDescent="0.3">
      <c r="A6" s="43" t="s">
        <v>227</v>
      </c>
      <c r="B6" s="44" t="s">
        <v>185</v>
      </c>
      <c r="C6" s="45">
        <f>VLOOKUP(B6,'VLOOKUP price list'!A6:B54,2,FALSE)</f>
        <v>1.5</v>
      </c>
      <c r="D6" s="54">
        <v>2</v>
      </c>
      <c r="E6" s="58">
        <f t="shared" si="0"/>
        <v>3</v>
      </c>
    </row>
    <row r="7" spans="1:6" x14ac:dyDescent="0.3">
      <c r="A7" s="43" t="s">
        <v>228</v>
      </c>
      <c r="B7" s="44" t="s">
        <v>216</v>
      </c>
      <c r="C7" s="45">
        <f>VLOOKUP(B7,'VLOOKUP price list'!A7:B55,2,FALSE)</f>
        <v>2.5</v>
      </c>
      <c r="D7" s="54">
        <v>5</v>
      </c>
      <c r="E7" s="58">
        <f t="shared" si="0"/>
        <v>12.5</v>
      </c>
    </row>
    <row r="8" spans="1:6" x14ac:dyDescent="0.3">
      <c r="A8" s="43" t="s">
        <v>229</v>
      </c>
      <c r="B8" s="44" t="s">
        <v>208</v>
      </c>
      <c r="C8" s="45">
        <f>VLOOKUP(B8,'VLOOKUP price list'!A8:B56,2,FALSE)</f>
        <v>4.99</v>
      </c>
      <c r="D8" s="54">
        <v>3</v>
      </c>
      <c r="E8" s="58">
        <f t="shared" si="0"/>
        <v>14.97</v>
      </c>
    </row>
    <row r="9" spans="1:6" ht="15" thickBot="1" x14ac:dyDescent="0.35">
      <c r="A9" s="43" t="s">
        <v>230</v>
      </c>
      <c r="B9" s="44" t="s">
        <v>203</v>
      </c>
      <c r="C9" s="45">
        <f>VLOOKUP(B9,'VLOOKUP price list'!A9:B57,2,FALSE)</f>
        <v>1.99</v>
      </c>
      <c r="D9" s="54">
        <v>2</v>
      </c>
      <c r="E9" s="59">
        <f t="shared" si="0"/>
        <v>3.98</v>
      </c>
      <c r="F9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9477-96FC-4CE1-9EE0-8C886D1B0637}">
  <dimension ref="A1:E19"/>
  <sheetViews>
    <sheetView workbookViewId="0">
      <selection activeCell="D9" sqref="D9"/>
    </sheetView>
  </sheetViews>
  <sheetFormatPr defaultRowHeight="14.4" x14ac:dyDescent="0.3"/>
  <cols>
    <col min="1" max="1" width="11.77734375" bestFit="1" customWidth="1"/>
    <col min="2" max="2" width="11.6640625" bestFit="1" customWidth="1"/>
    <col min="3" max="3" width="21" bestFit="1" customWidth="1"/>
    <col min="4" max="4" width="33" bestFit="1" customWidth="1"/>
  </cols>
  <sheetData>
    <row r="1" spans="1:5" x14ac:dyDescent="0.3">
      <c r="A1" s="2" t="s">
        <v>128</v>
      </c>
      <c r="B1" s="2" t="s">
        <v>129</v>
      </c>
      <c r="C1" s="2" t="s">
        <v>130</v>
      </c>
    </row>
    <row r="2" spans="1:5" x14ac:dyDescent="0.3">
      <c r="A2" t="s">
        <v>131</v>
      </c>
      <c r="B2" s="22">
        <v>406434</v>
      </c>
      <c r="C2" s="22"/>
    </row>
    <row r="3" spans="1:5" x14ac:dyDescent="0.3">
      <c r="A3" t="s">
        <v>132</v>
      </c>
      <c r="B3" s="22">
        <v>678995</v>
      </c>
      <c r="C3" s="22"/>
    </row>
    <row r="4" spans="1:5" x14ac:dyDescent="0.3">
      <c r="A4" t="s">
        <v>133</v>
      </c>
      <c r="B4" s="22">
        <v>585441</v>
      </c>
      <c r="C4" s="22"/>
    </row>
    <row r="5" spans="1:5" x14ac:dyDescent="0.3">
      <c r="A5" t="s">
        <v>134</v>
      </c>
      <c r="B5" s="22">
        <v>274099</v>
      </c>
      <c r="C5" s="22"/>
    </row>
    <row r="7" spans="1:5" x14ac:dyDescent="0.3">
      <c r="A7" s="2" t="s">
        <v>125</v>
      </c>
      <c r="B7" s="2" t="s">
        <v>126</v>
      </c>
      <c r="C7" s="2" t="s">
        <v>127</v>
      </c>
      <c r="D7" s="2" t="s">
        <v>135</v>
      </c>
      <c r="E7" s="2"/>
    </row>
    <row r="8" spans="1:5" x14ac:dyDescent="0.3">
      <c r="A8" t="s">
        <v>113</v>
      </c>
      <c r="B8" s="23">
        <v>565</v>
      </c>
      <c r="C8" s="18">
        <v>7245.89</v>
      </c>
      <c r="D8" s="19"/>
    </row>
    <row r="9" spans="1:5" x14ac:dyDescent="0.3">
      <c r="A9" t="s">
        <v>114</v>
      </c>
      <c r="B9" s="23">
        <v>1221</v>
      </c>
      <c r="C9" s="18">
        <v>983.32</v>
      </c>
      <c r="D9" s="19"/>
    </row>
    <row r="10" spans="1:5" x14ac:dyDescent="0.3">
      <c r="A10" t="s">
        <v>115</v>
      </c>
      <c r="B10" s="23">
        <v>890</v>
      </c>
      <c r="C10" s="18">
        <v>6450.15</v>
      </c>
      <c r="D10" s="19"/>
    </row>
    <row r="11" spans="1:5" x14ac:dyDescent="0.3">
      <c r="A11" t="s">
        <v>116</v>
      </c>
      <c r="B11" s="23">
        <v>245</v>
      </c>
      <c r="C11" s="18">
        <v>2104.7600000000002</v>
      </c>
      <c r="D11" s="19"/>
    </row>
    <row r="12" spans="1:5" x14ac:dyDescent="0.3">
      <c r="A12" t="s">
        <v>117</v>
      </c>
      <c r="B12" s="23">
        <v>7800</v>
      </c>
      <c r="C12" s="18">
        <v>9817.43</v>
      </c>
      <c r="D12" s="19"/>
    </row>
    <row r="13" spans="1:5" x14ac:dyDescent="0.3">
      <c r="A13" t="s">
        <v>118</v>
      </c>
      <c r="B13" s="23">
        <v>700</v>
      </c>
      <c r="C13" s="18">
        <v>567.22</v>
      </c>
      <c r="D13" s="19"/>
    </row>
    <row r="14" spans="1:5" x14ac:dyDescent="0.3">
      <c r="A14" t="s">
        <v>119</v>
      </c>
      <c r="B14" s="23">
        <v>67</v>
      </c>
      <c r="C14" s="18">
        <v>3308.99</v>
      </c>
      <c r="D14" s="19"/>
    </row>
    <row r="15" spans="1:5" x14ac:dyDescent="0.3">
      <c r="A15" t="s">
        <v>120</v>
      </c>
      <c r="B15" s="23">
        <v>3300</v>
      </c>
      <c r="C15" s="18">
        <v>8671.34</v>
      </c>
      <c r="D15" s="19"/>
    </row>
    <row r="16" spans="1:5" x14ac:dyDescent="0.3">
      <c r="A16" t="s">
        <v>121</v>
      </c>
      <c r="B16" s="23">
        <v>35</v>
      </c>
      <c r="C16" s="18">
        <v>75.88</v>
      </c>
      <c r="D16" s="19"/>
    </row>
    <row r="17" spans="1:4" x14ac:dyDescent="0.3">
      <c r="A17" t="s">
        <v>122</v>
      </c>
      <c r="B17" s="23">
        <v>1115</v>
      </c>
      <c r="C17" s="18">
        <v>4902.5</v>
      </c>
      <c r="D17" s="19"/>
    </row>
    <row r="18" spans="1:4" x14ac:dyDescent="0.3">
      <c r="A18" t="s">
        <v>123</v>
      </c>
      <c r="B18" s="23">
        <v>989</v>
      </c>
      <c r="C18" s="18">
        <v>1258.03</v>
      </c>
      <c r="D18" s="19"/>
    </row>
    <row r="19" spans="1:4" x14ac:dyDescent="0.3">
      <c r="A19" t="s">
        <v>124</v>
      </c>
      <c r="B19" s="23">
        <v>1000</v>
      </c>
      <c r="C19" s="18">
        <v>10000</v>
      </c>
      <c r="D19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C8C-83A8-4F3E-9555-684BF17D03EC}">
  <dimension ref="A1:E19"/>
  <sheetViews>
    <sheetView workbookViewId="0">
      <selection activeCell="C2" sqref="C2"/>
    </sheetView>
  </sheetViews>
  <sheetFormatPr defaultRowHeight="14.4" x14ac:dyDescent="0.3"/>
  <cols>
    <col min="1" max="1" width="11.77734375" bestFit="1" customWidth="1"/>
    <col min="2" max="2" width="11.6640625" bestFit="1" customWidth="1"/>
    <col min="3" max="3" width="21" bestFit="1" customWidth="1"/>
    <col min="4" max="4" width="33" bestFit="1" customWidth="1"/>
  </cols>
  <sheetData>
    <row r="1" spans="1:5" x14ac:dyDescent="0.3">
      <c r="A1" s="2" t="s">
        <v>128</v>
      </c>
      <c r="B1" s="2" t="s">
        <v>129</v>
      </c>
      <c r="C1" s="2" t="s">
        <v>130</v>
      </c>
    </row>
    <row r="2" spans="1:5" x14ac:dyDescent="0.3">
      <c r="A2" t="s">
        <v>131</v>
      </c>
      <c r="B2" s="22">
        <v>406434</v>
      </c>
      <c r="C2" s="22">
        <f>ROUND(B2,-2)</f>
        <v>406400</v>
      </c>
    </row>
    <row r="3" spans="1:5" x14ac:dyDescent="0.3">
      <c r="A3" t="s">
        <v>132</v>
      </c>
      <c r="B3" s="22">
        <v>678995</v>
      </c>
      <c r="C3" s="22">
        <f t="shared" ref="C3:C5" si="0">ROUND(B3,-2)</f>
        <v>679000</v>
      </c>
    </row>
    <row r="4" spans="1:5" x14ac:dyDescent="0.3">
      <c r="A4" t="s">
        <v>133</v>
      </c>
      <c r="B4" s="22">
        <v>585441</v>
      </c>
      <c r="C4" s="22">
        <f t="shared" si="0"/>
        <v>585400</v>
      </c>
    </row>
    <row r="5" spans="1:5" x14ac:dyDescent="0.3">
      <c r="A5" t="s">
        <v>134</v>
      </c>
      <c r="B5" s="22">
        <v>274099</v>
      </c>
      <c r="C5" s="22">
        <f t="shared" si="0"/>
        <v>274100</v>
      </c>
    </row>
    <row r="7" spans="1:5" x14ac:dyDescent="0.3">
      <c r="A7" s="2" t="s">
        <v>125</v>
      </c>
      <c r="B7" s="2" t="s">
        <v>126</v>
      </c>
      <c r="C7" s="2" t="s">
        <v>127</v>
      </c>
      <c r="D7" s="2" t="s">
        <v>135</v>
      </c>
      <c r="E7" s="2"/>
    </row>
    <row r="8" spans="1:5" x14ac:dyDescent="0.3">
      <c r="A8" t="s">
        <v>113</v>
      </c>
      <c r="B8" s="23">
        <v>565</v>
      </c>
      <c r="C8" s="18">
        <v>7245.89</v>
      </c>
      <c r="D8" s="19">
        <f>ROUNDUP(C8/B8,1)</f>
        <v>12.9</v>
      </c>
    </row>
    <row r="9" spans="1:5" x14ac:dyDescent="0.3">
      <c r="A9" t="s">
        <v>114</v>
      </c>
      <c r="B9" s="23">
        <v>1221</v>
      </c>
      <c r="C9" s="18">
        <v>983.32</v>
      </c>
      <c r="D9" s="19">
        <f t="shared" ref="D9:D19" si="1">ROUNDUP(C9/B9,1)</f>
        <v>0.9</v>
      </c>
    </row>
    <row r="10" spans="1:5" x14ac:dyDescent="0.3">
      <c r="A10" t="s">
        <v>115</v>
      </c>
      <c r="B10" s="23">
        <v>890</v>
      </c>
      <c r="C10" s="18">
        <v>6450.15</v>
      </c>
      <c r="D10" s="19">
        <f t="shared" si="1"/>
        <v>7.3</v>
      </c>
    </row>
    <row r="11" spans="1:5" x14ac:dyDescent="0.3">
      <c r="A11" t="s">
        <v>116</v>
      </c>
      <c r="B11" s="23">
        <v>245</v>
      </c>
      <c r="C11" s="18">
        <v>2104.7600000000002</v>
      </c>
      <c r="D11" s="19">
        <f t="shared" si="1"/>
        <v>8.6</v>
      </c>
    </row>
    <row r="12" spans="1:5" x14ac:dyDescent="0.3">
      <c r="A12" t="s">
        <v>117</v>
      </c>
      <c r="B12" s="23">
        <v>7800</v>
      </c>
      <c r="C12" s="18">
        <v>9817.43</v>
      </c>
      <c r="D12" s="19">
        <f t="shared" si="1"/>
        <v>1.3</v>
      </c>
    </row>
    <row r="13" spans="1:5" x14ac:dyDescent="0.3">
      <c r="A13" t="s">
        <v>118</v>
      </c>
      <c r="B13" s="23">
        <v>700</v>
      </c>
      <c r="C13" s="18">
        <v>567.22</v>
      </c>
      <c r="D13" s="19">
        <f t="shared" si="1"/>
        <v>0.9</v>
      </c>
    </row>
    <row r="14" spans="1:5" x14ac:dyDescent="0.3">
      <c r="A14" t="s">
        <v>119</v>
      </c>
      <c r="B14" s="23">
        <v>67</v>
      </c>
      <c r="C14" s="18">
        <v>3308.99</v>
      </c>
      <c r="D14" s="19">
        <f t="shared" si="1"/>
        <v>49.4</v>
      </c>
    </row>
    <row r="15" spans="1:5" x14ac:dyDescent="0.3">
      <c r="A15" t="s">
        <v>120</v>
      </c>
      <c r="B15" s="23">
        <v>3300</v>
      </c>
      <c r="C15" s="18">
        <v>8671.34</v>
      </c>
      <c r="D15" s="19">
        <f t="shared" si="1"/>
        <v>2.7</v>
      </c>
    </row>
    <row r="16" spans="1:5" x14ac:dyDescent="0.3">
      <c r="A16" t="s">
        <v>121</v>
      </c>
      <c r="B16" s="23">
        <v>35</v>
      </c>
      <c r="C16" s="18">
        <v>75.88</v>
      </c>
      <c r="D16" s="19">
        <f t="shared" si="1"/>
        <v>2.2000000000000002</v>
      </c>
    </row>
    <row r="17" spans="1:4" x14ac:dyDescent="0.3">
      <c r="A17" t="s">
        <v>122</v>
      </c>
      <c r="B17" s="23">
        <v>1115</v>
      </c>
      <c r="C17" s="18">
        <v>4902.5</v>
      </c>
      <c r="D17" s="19">
        <f t="shared" si="1"/>
        <v>4.3999999999999995</v>
      </c>
    </row>
    <row r="18" spans="1:4" x14ac:dyDescent="0.3">
      <c r="A18" t="s">
        <v>123</v>
      </c>
      <c r="B18" s="23">
        <v>989</v>
      </c>
      <c r="C18" s="18">
        <v>1258.03</v>
      </c>
      <c r="D18" s="19">
        <f t="shared" si="1"/>
        <v>1.3</v>
      </c>
    </row>
    <row r="19" spans="1:4" x14ac:dyDescent="0.3">
      <c r="A19" t="s">
        <v>124</v>
      </c>
      <c r="B19" s="23">
        <v>1000</v>
      </c>
      <c r="C19" s="18">
        <v>10000</v>
      </c>
      <c r="D19" s="19">
        <f t="shared" si="1"/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8F45-8137-49C3-B5D4-FE20174167A4}">
  <dimension ref="A1:A9"/>
  <sheetViews>
    <sheetView workbookViewId="0">
      <selection sqref="A1:A3"/>
    </sheetView>
  </sheetViews>
  <sheetFormatPr defaultRowHeight="14.4" x14ac:dyDescent="0.3"/>
  <cols>
    <col min="1" max="1" width="117.21875" bestFit="1" customWidth="1"/>
  </cols>
  <sheetData>
    <row r="1" spans="1:1" x14ac:dyDescent="0.3">
      <c r="A1" s="2" t="s">
        <v>258</v>
      </c>
    </row>
    <row r="2" spans="1:1" x14ac:dyDescent="0.3">
      <c r="A2" s="2"/>
    </row>
    <row r="3" spans="1:1" x14ac:dyDescent="0.3">
      <c r="A3" s="36" t="s">
        <v>243</v>
      </c>
    </row>
    <row r="5" spans="1:1" x14ac:dyDescent="0.3">
      <c r="A5" t="s">
        <v>244</v>
      </c>
    </row>
    <row r="7" spans="1:1" x14ac:dyDescent="0.3">
      <c r="A7" t="s">
        <v>245</v>
      </c>
    </row>
    <row r="9" spans="1:1" x14ac:dyDescent="0.3">
      <c r="A9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F411-4ECD-49ED-8307-4849C7518355}">
  <dimension ref="A4:G20"/>
  <sheetViews>
    <sheetView workbookViewId="0">
      <selection activeCell="C9" sqref="C9"/>
    </sheetView>
  </sheetViews>
  <sheetFormatPr defaultRowHeight="14.4" x14ac:dyDescent="0.3"/>
  <cols>
    <col min="2" max="2" width="10.77734375" bestFit="1" customWidth="1"/>
    <col min="4" max="4" width="11.44140625" bestFit="1" customWidth="1"/>
    <col min="6" max="6" width="15.6640625" bestFit="1" customWidth="1"/>
    <col min="7" max="7" width="11.6640625" bestFit="1" customWidth="1"/>
    <col min="10" max="10" width="15.6640625" bestFit="1" customWidth="1"/>
    <col min="11" max="11" width="11.6640625" bestFit="1" customWidth="1"/>
  </cols>
  <sheetData>
    <row r="4" spans="1:7" x14ac:dyDescent="0.3">
      <c r="F4" s="7" t="s">
        <v>6</v>
      </c>
      <c r="G4" s="8">
        <f ca="1">TODAY()</f>
        <v>45833</v>
      </c>
    </row>
    <row r="6" spans="1:7" ht="18" x14ac:dyDescent="0.35">
      <c r="F6" s="20" t="s">
        <v>7</v>
      </c>
      <c r="G6" s="21"/>
    </row>
    <row r="8" spans="1:7" x14ac:dyDescent="0.3">
      <c r="A8" s="2" t="s">
        <v>5</v>
      </c>
      <c r="B8" s="2" t="s">
        <v>4</v>
      </c>
      <c r="C8" s="2" t="s">
        <v>10</v>
      </c>
      <c r="D8" s="2" t="s">
        <v>8</v>
      </c>
    </row>
    <row r="9" spans="1:7" x14ac:dyDescent="0.3">
      <c r="A9" t="s">
        <v>11</v>
      </c>
      <c r="B9" s="1">
        <f ca="1">G4-46</f>
        <v>45787</v>
      </c>
      <c r="C9" s="18">
        <v>1357.45</v>
      </c>
    </row>
    <row r="10" spans="1:7" x14ac:dyDescent="0.3">
      <c r="A10" t="s">
        <v>12</v>
      </c>
      <c r="B10" s="1">
        <f ca="1">G4-52</f>
        <v>45781</v>
      </c>
      <c r="C10" s="18">
        <v>2789.6</v>
      </c>
    </row>
    <row r="11" spans="1:7" x14ac:dyDescent="0.3">
      <c r="A11" t="s">
        <v>13</v>
      </c>
      <c r="B11" s="1">
        <f ca="1">G4-28</f>
        <v>45805</v>
      </c>
      <c r="C11" s="18">
        <v>645.20000000000005</v>
      </c>
    </row>
    <row r="12" spans="1:7" x14ac:dyDescent="0.3">
      <c r="A12" t="s">
        <v>14</v>
      </c>
      <c r="B12" s="1">
        <f ca="1">G4-7</f>
        <v>45826</v>
      </c>
      <c r="C12" s="18">
        <v>3000</v>
      </c>
    </row>
    <row r="13" spans="1:7" x14ac:dyDescent="0.3">
      <c r="A13" t="s">
        <v>15</v>
      </c>
      <c r="B13" s="1">
        <f ca="1">G4-27</f>
        <v>45806</v>
      </c>
      <c r="C13" s="18">
        <v>89.75</v>
      </c>
    </row>
    <row r="14" spans="1:7" x14ac:dyDescent="0.3">
      <c r="A14" t="s">
        <v>16</v>
      </c>
      <c r="B14" s="1">
        <f ca="1">G4-31</f>
        <v>45802</v>
      </c>
      <c r="C14" s="18">
        <v>2104.5500000000002</v>
      </c>
    </row>
    <row r="15" spans="1:7" x14ac:dyDescent="0.3">
      <c r="A15" t="s">
        <v>17</v>
      </c>
      <c r="B15" s="1">
        <f ca="1">G4-42</f>
        <v>45791</v>
      </c>
      <c r="C15" s="18">
        <v>1756.8</v>
      </c>
    </row>
    <row r="16" spans="1:7" x14ac:dyDescent="0.3">
      <c r="A16" t="s">
        <v>18</v>
      </c>
      <c r="B16" s="1">
        <f ca="1">G4-78</f>
        <v>45755</v>
      </c>
      <c r="C16" s="18">
        <v>315.39999999999998</v>
      </c>
    </row>
    <row r="17" spans="1:3" x14ac:dyDescent="0.3">
      <c r="A17" t="s">
        <v>19</v>
      </c>
      <c r="B17" s="1">
        <f ca="1">G4-18</f>
        <v>45815</v>
      </c>
      <c r="C17" s="18">
        <v>56.9</v>
      </c>
    </row>
    <row r="18" spans="1:3" x14ac:dyDescent="0.3">
      <c r="A18" t="s">
        <v>20</v>
      </c>
      <c r="B18" s="1">
        <f ca="1">G4-12</f>
        <v>45821</v>
      </c>
      <c r="C18" s="18">
        <v>2542.3000000000002</v>
      </c>
    </row>
    <row r="19" spans="1:3" x14ac:dyDescent="0.3">
      <c r="A19" t="s">
        <v>21</v>
      </c>
      <c r="B19" s="1">
        <f ca="1">G4-29</f>
        <v>45804</v>
      </c>
      <c r="C19" s="18">
        <v>789.25</v>
      </c>
    </row>
    <row r="20" spans="1:3" x14ac:dyDescent="0.3">
      <c r="A20" t="s">
        <v>22</v>
      </c>
      <c r="B20" s="1">
        <f ca="1">G4-32</f>
        <v>45801</v>
      </c>
      <c r="C20" s="18">
        <v>1002.1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0098-AC7D-4F65-83DA-B43F47E02B5D}">
  <dimension ref="A4:G20"/>
  <sheetViews>
    <sheetView workbookViewId="0">
      <selection activeCell="D9" sqref="D9"/>
    </sheetView>
  </sheetViews>
  <sheetFormatPr defaultRowHeight="14.4" x14ac:dyDescent="0.3"/>
  <cols>
    <col min="2" max="2" width="10.77734375" bestFit="1" customWidth="1"/>
    <col min="4" max="4" width="11.44140625" bestFit="1" customWidth="1"/>
    <col min="6" max="6" width="15.6640625" bestFit="1" customWidth="1"/>
    <col min="7" max="7" width="11.6640625" bestFit="1" customWidth="1"/>
    <col min="10" max="10" width="15.6640625" bestFit="1" customWidth="1"/>
    <col min="11" max="11" width="11.6640625" bestFit="1" customWidth="1"/>
  </cols>
  <sheetData>
    <row r="4" spans="1:7" x14ac:dyDescent="0.3">
      <c r="F4" s="7" t="s">
        <v>6</v>
      </c>
      <c r="G4" s="8">
        <f ca="1">TODAY()</f>
        <v>45833</v>
      </c>
    </row>
    <row r="6" spans="1:7" ht="18" x14ac:dyDescent="0.35">
      <c r="F6" s="20" t="s">
        <v>7</v>
      </c>
      <c r="G6" s="21">
        <f ca="1">SUMIF(D9:D20,"y",C9:C20)</f>
        <v>9325.9000000000015</v>
      </c>
    </row>
    <row r="8" spans="1:7" x14ac:dyDescent="0.3">
      <c r="A8" s="2" t="s">
        <v>5</v>
      </c>
      <c r="B8" s="2" t="s">
        <v>4</v>
      </c>
      <c r="C8" s="2" t="s">
        <v>10</v>
      </c>
      <c r="D8" s="2" t="s">
        <v>8</v>
      </c>
    </row>
    <row r="9" spans="1:7" x14ac:dyDescent="0.3">
      <c r="A9" t="s">
        <v>11</v>
      </c>
      <c r="B9" s="1">
        <f ca="1">G4-46</f>
        <v>45787</v>
      </c>
      <c r="C9" s="18">
        <v>1357.45</v>
      </c>
      <c r="D9" t="str">
        <f ca="1">IF(G$4-B9&gt;30,"y","n")</f>
        <v>y</v>
      </c>
    </row>
    <row r="10" spans="1:7" x14ac:dyDescent="0.3">
      <c r="A10" t="s">
        <v>12</v>
      </c>
      <c r="B10" s="1">
        <f ca="1">G4-52</f>
        <v>45781</v>
      </c>
      <c r="C10" s="18">
        <v>2789.6</v>
      </c>
      <c r="D10" t="str">
        <f t="shared" ref="D10:D20" ca="1" si="0">IF(G$4-B10&gt;30,"y","n")</f>
        <v>y</v>
      </c>
    </row>
    <row r="11" spans="1:7" x14ac:dyDescent="0.3">
      <c r="A11" t="s">
        <v>13</v>
      </c>
      <c r="B11" s="1">
        <f ca="1">G4-28</f>
        <v>45805</v>
      </c>
      <c r="C11" s="18">
        <v>645.20000000000005</v>
      </c>
      <c r="D11" t="str">
        <f t="shared" ca="1" si="0"/>
        <v>n</v>
      </c>
    </row>
    <row r="12" spans="1:7" x14ac:dyDescent="0.3">
      <c r="A12" t="s">
        <v>14</v>
      </c>
      <c r="B12" s="1">
        <f ca="1">G4-7</f>
        <v>45826</v>
      </c>
      <c r="C12" s="18">
        <v>3000</v>
      </c>
      <c r="D12" t="str">
        <f t="shared" ca="1" si="0"/>
        <v>n</v>
      </c>
    </row>
    <row r="13" spans="1:7" x14ac:dyDescent="0.3">
      <c r="A13" t="s">
        <v>15</v>
      </c>
      <c r="B13" s="1">
        <f ca="1">G4-27</f>
        <v>45806</v>
      </c>
      <c r="C13" s="18">
        <v>89.75</v>
      </c>
      <c r="D13" t="str">
        <f t="shared" ca="1" si="0"/>
        <v>n</v>
      </c>
    </row>
    <row r="14" spans="1:7" x14ac:dyDescent="0.3">
      <c r="A14" t="s">
        <v>16</v>
      </c>
      <c r="B14" s="1">
        <f ca="1">G4-31</f>
        <v>45802</v>
      </c>
      <c r="C14" s="18">
        <v>2104.5500000000002</v>
      </c>
      <c r="D14" t="str">
        <f t="shared" ca="1" si="0"/>
        <v>y</v>
      </c>
    </row>
    <row r="15" spans="1:7" x14ac:dyDescent="0.3">
      <c r="A15" t="s">
        <v>17</v>
      </c>
      <c r="B15" s="1">
        <f ca="1">G4-42</f>
        <v>45791</v>
      </c>
      <c r="C15" s="18">
        <v>1756.8</v>
      </c>
      <c r="D15" t="str">
        <f t="shared" ca="1" si="0"/>
        <v>y</v>
      </c>
    </row>
    <row r="16" spans="1:7" x14ac:dyDescent="0.3">
      <c r="A16" t="s">
        <v>18</v>
      </c>
      <c r="B16" s="1">
        <f ca="1">G4-78</f>
        <v>45755</v>
      </c>
      <c r="C16" s="18">
        <v>315.39999999999998</v>
      </c>
      <c r="D16" t="str">
        <f t="shared" ca="1" si="0"/>
        <v>y</v>
      </c>
    </row>
    <row r="17" spans="1:4" x14ac:dyDescent="0.3">
      <c r="A17" t="s">
        <v>19</v>
      </c>
      <c r="B17" s="1">
        <f ca="1">G4-18</f>
        <v>45815</v>
      </c>
      <c r="C17" s="18">
        <v>56.9</v>
      </c>
      <c r="D17" t="str">
        <f t="shared" ca="1" si="0"/>
        <v>n</v>
      </c>
    </row>
    <row r="18" spans="1:4" x14ac:dyDescent="0.3">
      <c r="A18" t="s">
        <v>20</v>
      </c>
      <c r="B18" s="1">
        <f ca="1">G4-12</f>
        <v>45821</v>
      </c>
      <c r="C18" s="18">
        <v>2542.3000000000002</v>
      </c>
      <c r="D18" t="str">
        <f t="shared" ca="1" si="0"/>
        <v>n</v>
      </c>
    </row>
    <row r="19" spans="1:4" x14ac:dyDescent="0.3">
      <c r="A19" t="s">
        <v>21</v>
      </c>
      <c r="B19" s="1">
        <f ca="1">G4-29</f>
        <v>45804</v>
      </c>
      <c r="C19" s="18">
        <v>789.25</v>
      </c>
      <c r="D19" t="str">
        <f t="shared" ca="1" si="0"/>
        <v>n</v>
      </c>
    </row>
    <row r="20" spans="1:4" x14ac:dyDescent="0.3">
      <c r="A20" t="s">
        <v>22</v>
      </c>
      <c r="B20" s="1">
        <f ca="1">G4-32</f>
        <v>45801</v>
      </c>
      <c r="C20" s="18">
        <v>1002.1</v>
      </c>
      <c r="D20" t="str">
        <f t="shared" ca="1" si="0"/>
        <v>y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A7D0-82DA-41AC-BE31-8DAA37FDB394}">
  <dimension ref="A1:C6"/>
  <sheetViews>
    <sheetView workbookViewId="0">
      <selection activeCell="C2" sqref="C2:C6"/>
    </sheetView>
  </sheetViews>
  <sheetFormatPr defaultRowHeight="14.4" x14ac:dyDescent="0.3"/>
  <cols>
    <col min="2" max="2" width="10.44140625" bestFit="1" customWidth="1"/>
  </cols>
  <sheetData>
    <row r="1" spans="1:3" x14ac:dyDescent="0.3">
      <c r="A1" s="2" t="s">
        <v>263</v>
      </c>
      <c r="B1" s="2" t="s">
        <v>264</v>
      </c>
      <c r="C1" s="2" t="s">
        <v>262</v>
      </c>
    </row>
    <row r="2" spans="1:3" x14ac:dyDescent="0.3">
      <c r="A2" t="s">
        <v>265</v>
      </c>
      <c r="B2">
        <v>56</v>
      </c>
      <c r="C2" t="str">
        <f>IF(B2&gt;69,"Yes","No")</f>
        <v>No</v>
      </c>
    </row>
    <row r="3" spans="1:3" x14ac:dyDescent="0.3">
      <c r="A3" t="s">
        <v>266</v>
      </c>
      <c r="B3">
        <v>89</v>
      </c>
      <c r="C3" t="str">
        <f t="shared" ref="C3:C6" si="0">IF(B3&gt;69,"Yes","No")</f>
        <v>Yes</v>
      </c>
    </row>
    <row r="4" spans="1:3" x14ac:dyDescent="0.3">
      <c r="A4" t="s">
        <v>267</v>
      </c>
      <c r="B4">
        <v>72</v>
      </c>
      <c r="C4" t="str">
        <f t="shared" si="0"/>
        <v>Yes</v>
      </c>
    </row>
    <row r="5" spans="1:3" x14ac:dyDescent="0.3">
      <c r="A5" t="s">
        <v>268</v>
      </c>
      <c r="B5">
        <v>68</v>
      </c>
      <c r="C5" t="str">
        <f t="shared" si="0"/>
        <v>No</v>
      </c>
    </row>
    <row r="6" spans="1:3" x14ac:dyDescent="0.3">
      <c r="A6" t="s">
        <v>269</v>
      </c>
      <c r="B6">
        <v>75</v>
      </c>
      <c r="C6" t="str">
        <f t="shared" si="0"/>
        <v>Yes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1C6A-8A35-4761-A8C5-AEC29E979C77}">
  <dimension ref="A1:F30"/>
  <sheetViews>
    <sheetView workbookViewId="0">
      <selection activeCell="F2" sqref="F2"/>
    </sheetView>
  </sheetViews>
  <sheetFormatPr defaultRowHeight="14.4" x14ac:dyDescent="0.3"/>
  <cols>
    <col min="3" max="3" width="14.33203125" bestFit="1" customWidth="1"/>
    <col min="6" max="6" width="12.33203125" bestFit="1" customWidth="1"/>
  </cols>
  <sheetData>
    <row r="1" spans="1:6" x14ac:dyDescent="0.3">
      <c r="A1" s="66" t="s">
        <v>5</v>
      </c>
      <c r="B1" s="66" t="s">
        <v>270</v>
      </c>
      <c r="C1" s="66" t="s">
        <v>271</v>
      </c>
      <c r="E1" s="24" t="s">
        <v>270</v>
      </c>
      <c r="F1" s="24" t="s">
        <v>284</v>
      </c>
    </row>
    <row r="2" spans="1:6" x14ac:dyDescent="0.3">
      <c r="A2" s="64" t="s">
        <v>279</v>
      </c>
      <c r="B2" s="64" t="s">
        <v>280</v>
      </c>
      <c r="C2" s="64">
        <v>68</v>
      </c>
      <c r="E2" s="64" t="s">
        <v>282</v>
      </c>
      <c r="F2" s="64">
        <f>SUMIF(B2:B8,"Apples",C2:C8)</f>
        <v>225</v>
      </c>
    </row>
    <row r="3" spans="1:6" x14ac:dyDescent="0.3">
      <c r="A3" s="64" t="s">
        <v>272</v>
      </c>
      <c r="B3" s="64" t="s">
        <v>281</v>
      </c>
      <c r="C3" s="64">
        <v>24</v>
      </c>
      <c r="E3" s="64" t="s">
        <v>280</v>
      </c>
      <c r="F3" s="64"/>
    </row>
    <row r="4" spans="1:6" x14ac:dyDescent="0.3">
      <c r="A4" s="64" t="s">
        <v>273</v>
      </c>
      <c r="B4" s="64" t="s">
        <v>282</v>
      </c>
      <c r="C4" s="64">
        <v>105</v>
      </c>
      <c r="E4" s="64" t="s">
        <v>283</v>
      </c>
      <c r="F4" s="64"/>
    </row>
    <row r="5" spans="1:6" x14ac:dyDescent="0.3">
      <c r="A5" s="64" t="s">
        <v>274</v>
      </c>
      <c r="B5" s="64" t="s">
        <v>282</v>
      </c>
      <c r="C5" s="64">
        <v>77</v>
      </c>
      <c r="E5" s="65" t="s">
        <v>281</v>
      </c>
      <c r="F5" s="65"/>
    </row>
    <row r="6" spans="1:6" x14ac:dyDescent="0.3">
      <c r="A6" s="64" t="s">
        <v>275</v>
      </c>
      <c r="B6" s="64" t="s">
        <v>283</v>
      </c>
      <c r="C6" s="64">
        <v>300</v>
      </c>
    </row>
    <row r="7" spans="1:6" x14ac:dyDescent="0.3">
      <c r="A7" s="64" t="s">
        <v>276</v>
      </c>
      <c r="B7" s="64" t="s">
        <v>281</v>
      </c>
      <c r="C7" s="64">
        <v>16</v>
      </c>
    </row>
    <row r="8" spans="1:6" x14ac:dyDescent="0.3">
      <c r="A8" s="65" t="s">
        <v>277</v>
      </c>
      <c r="B8" s="65" t="s">
        <v>282</v>
      </c>
      <c r="C8" s="65">
        <v>43</v>
      </c>
    </row>
    <row r="30" spans="1:1" x14ac:dyDescent="0.3">
      <c r="A30" t="s">
        <v>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H 7 M W l 0 9 B f q m A A A A 9 g A A A B I A H A B D b 2 5 m a W c v U G F j a 2 F n Z S 5 4 b W w g o h g A K K A U A A A A A A A A A A A A A A A A A A A A A A A A A A A A h Y 9 N D o I w G E S v Q r q n P 2 D U k I + S 6 M K N J C Y m x m 1 T K z R C M b R Y 7 u b C I 3 k F M Y q 6 c z l v 3 m L m f r 1 B 1 t d V c F G t 1 Y 1 J E c M U B c r I 5 q B N k a L O H c M 5 y j h s h D y J Q g W D b G z S 2 0 O K S u f O C S H e e + x j 3 L Q F i S h l Z J + v t 7 J U t U A f W f + X Q 2 2 s E 0 Y q x G H 3 G s M j z C Y x Z r M p p k B G C L k 2 X y E a 9 j 7 b H w j L r n J d q 7 g y 4 W o B Z I x A 3 h / 4 A 1 B L A w Q U A A I A C A B 8 f s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7 M W i i K R 7 g O A A A A E Q A A A B M A H A B G b 3 J t d W x h c y 9 T Z W N 0 a W 9 u M S 5 t I K I Y A C i g F A A A A A A A A A A A A A A A A A A A A A A A A A A A A C t O T S 7 J z M 9 T C I b Q h t Y A U E s B A i 0 A F A A C A A g A f H 7 M W l 0 9 B f q m A A A A 9 g A A A B I A A A A A A A A A A A A A A A A A A A A A A E N v b m Z p Z y 9 Q Y W N r Y W d l L n h t b F B L A Q I t A B Q A A g A I A H x + z F o P y u m r p A A A A O k A A A A T A A A A A A A A A A A A A A A A A P I A A A B b Q 2 9 u d G V u d F 9 U e X B l c 1 0 u e G 1 s U E s B A i 0 A F A A C A A g A f H 7 M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8 t j d V 8 h N l H i 9 9 B Q o 0 1 z V o A A A A A A g A A A A A A E G Y A A A A B A A A g A A A A w f l l j V Z v 3 K O A y t u 5 + C h X J 4 w m C M j 8 B c d V c Q i 2 e j S 2 h B Y A A A A A D o A A A A A C A A A g A A A A n M P Y 9 O B F D y a T P T Z c K b L x W 0 O J B e w C 7 b n w d v O C q Q B F u j J Q A A A A K m I n E 0 s v F J A X o p H j G S g 2 P Z i n 2 + n Y v J 6 Z Y 7 D 1 u x r T d V N X B H E Z g X T 2 b J f l N G E F W 5 o s V u v J X J D T X K x M z X c M x p 2 + R 5 / S B t 1 d s e q f y Y 9 1 Z m N K R W 1 A A A A A i m Q a 2 B c g k p I S h I O r j L 8 j M o J h n M c Z X z K n Z 2 P f t j S a P j 5 C O 1 w w 4 0 E + 8 Z m z i 6 t O / 3 A O X c S v V 7 5 K 1 o n f p U B g 8 o n S s A = = < / D a t a M a s h u p > 
</file>

<file path=customXml/itemProps1.xml><?xml version="1.0" encoding="utf-8"?>
<ds:datastoreItem xmlns:ds="http://schemas.openxmlformats.org/officeDocument/2006/customXml" ds:itemID="{6C4B0F71-E808-44A0-A8E9-A58A243EFB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Christmas</vt:lpstr>
      <vt:lpstr>Rounding prices instructions</vt:lpstr>
      <vt:lpstr>Rounding prices</vt:lpstr>
      <vt:lpstr>Rounding prices (ANSWER)</vt:lpstr>
      <vt:lpstr>Receivables questions</vt:lpstr>
      <vt:lpstr>Receivables </vt:lpstr>
      <vt:lpstr>Receivables (ANSWER)</vt:lpstr>
      <vt:lpstr>Sheet1</vt:lpstr>
      <vt:lpstr>Sheet2</vt:lpstr>
      <vt:lpstr>Wolvermere Utd Instructions</vt:lpstr>
      <vt:lpstr>Wolvermere United</vt:lpstr>
      <vt:lpstr>Wolvermere United (ANSWER)</vt:lpstr>
      <vt:lpstr>Sponsorship form instructions</vt:lpstr>
      <vt:lpstr>Sponsorship form</vt:lpstr>
      <vt:lpstr>Sponsorship form (ANSWERS)</vt:lpstr>
      <vt:lpstr>VLOOKUP (instructions)</vt:lpstr>
      <vt:lpstr>VLOOKUP</vt:lpstr>
      <vt:lpstr>VLOOKUP price list</vt:lpstr>
      <vt:lpstr>Sheet4</vt:lpstr>
      <vt:lpstr>VLOOKUP (ANSWERS)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Chalkley</dc:creator>
  <cp:lastModifiedBy>Adrian Chalkley</cp:lastModifiedBy>
  <dcterms:created xsi:type="dcterms:W3CDTF">2025-05-14T08:35:48Z</dcterms:created>
  <dcterms:modified xsi:type="dcterms:W3CDTF">2025-06-25T14:40:01Z</dcterms:modified>
</cp:coreProperties>
</file>